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Form" sheetId="1" r:id="rId1"/>
  </sheets>
  <externalReferences>
    <externalReference r:id="rId2"/>
  </externalReferences>
  <definedNames>
    <definedName name="resim">INDEX(#REF!,MATCH('[1]Öğrenci Belgesi'!$Q$16,#REF!,0),1)</definedName>
    <definedName name="resimgel">INDEX(#REF!,MATCH(Form!$BC$8,#REF!,0),1)</definedName>
    <definedName name="sınıf2">INDEX(#REF!,MATCH('[1]Öğrenci Belgesi'!$Q$16,#REF!,0),1)</definedName>
    <definedName name="_xlnm.Print_Area" localSheetId="0">Form!$A$1:$AN$60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E3" i="1" l="1"/>
  <c r="BE2" i="1"/>
  <c r="BE1" i="1"/>
  <c r="AO15" i="1"/>
  <c r="AO14" i="1"/>
  <c r="AO13" i="1"/>
  <c r="BK8" i="1" l="1"/>
  <c r="BL8" i="1" s="1"/>
  <c r="BK77" i="1"/>
  <c r="BK76" i="1"/>
  <c r="BK75" i="1"/>
  <c r="BK74" i="1"/>
  <c r="BK73" i="1"/>
  <c r="BK72" i="1"/>
  <c r="BK71" i="1"/>
  <c r="BK70" i="1"/>
  <c r="BK69" i="1"/>
  <c r="BK68" i="1"/>
  <c r="BK67" i="1"/>
  <c r="BK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3" i="1"/>
  <c r="BK42" i="1"/>
  <c r="BK41" i="1"/>
  <c r="BK40" i="1"/>
  <c r="BK39" i="1"/>
  <c r="BK38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M11" i="1" l="1"/>
  <c r="BM12" i="1" s="1"/>
  <c r="BL9" i="1"/>
  <c r="BL10" i="1" s="1"/>
  <c r="BL11" i="1" s="1"/>
  <c r="BL12" i="1" s="1"/>
  <c r="BL13" i="1" s="1"/>
  <c r="BL14" i="1" s="1"/>
  <c r="BL15" i="1" s="1"/>
  <c r="BL16" i="1" s="1"/>
  <c r="BL17" i="1" s="1"/>
  <c r="BL18" i="1" s="1"/>
  <c r="BL19" i="1" s="1"/>
  <c r="BL20" i="1" s="1"/>
  <c r="BL21" i="1" s="1"/>
  <c r="BL23" i="1" s="1"/>
  <c r="BL24" i="1" s="1"/>
  <c r="BL25" i="1" s="1"/>
  <c r="BL26" i="1" s="1"/>
  <c r="BL27" i="1" s="1"/>
  <c r="BL28" i="1" s="1"/>
  <c r="BL29" i="1" s="1"/>
  <c r="BL30" i="1" s="1"/>
  <c r="BL31" i="1" s="1"/>
  <c r="BL32" i="1" s="1"/>
  <c r="BL33" i="1" s="1"/>
  <c r="BL34" i="1" s="1"/>
  <c r="BL35" i="1" s="1"/>
  <c r="BL36" i="1" s="1"/>
  <c r="BL37" i="1" s="1"/>
  <c r="BL38" i="1" s="1"/>
  <c r="BL39" i="1" s="1"/>
  <c r="BL40" i="1" s="1"/>
  <c r="BL41" i="1" s="1"/>
  <c r="BL42" i="1" s="1"/>
  <c r="BL43" i="1" s="1"/>
  <c r="BL50" i="1" s="1"/>
  <c r="BL51" i="1" s="1"/>
  <c r="BL52" i="1" s="1"/>
  <c r="BL53" i="1" s="1"/>
  <c r="BL54" i="1" s="1"/>
  <c r="BL55" i="1" s="1"/>
  <c r="BL56" i="1" s="1"/>
  <c r="BL57" i="1" s="1"/>
  <c r="BL58" i="1" s="1"/>
  <c r="BL59" i="1" s="1"/>
  <c r="BL60" i="1" s="1"/>
  <c r="BL61" i="1" s="1"/>
  <c r="BL62" i="1" s="1"/>
  <c r="BL63" i="1" s="1"/>
  <c r="BL64" i="1" s="1"/>
  <c r="BL65" i="1" s="1"/>
  <c r="BL66" i="1" s="1"/>
  <c r="BL67" i="1" s="1"/>
  <c r="BL68" i="1" s="1"/>
  <c r="BL69" i="1" s="1"/>
  <c r="BL70" i="1" s="1"/>
  <c r="BL71" i="1" s="1"/>
  <c r="BL72" i="1" s="1"/>
  <c r="BL73" i="1" s="1"/>
  <c r="BL74" i="1" s="1"/>
  <c r="BL75" i="1" s="1"/>
  <c r="BL76" i="1" s="1"/>
  <c r="BL77" i="1" s="1"/>
  <c r="BM14" i="1" l="1"/>
  <c r="BM15" i="1" s="1"/>
  <c r="BM8" i="1"/>
  <c r="BM9" i="1" s="1"/>
  <c r="BM10" i="1" l="1"/>
  <c r="BG15" i="1" s="1"/>
  <c r="BF1" i="1" s="1"/>
  <c r="BM13" i="1"/>
  <c r="BG16" i="1" s="1"/>
  <c r="BF2" i="1" s="1"/>
  <c r="BM16" i="1"/>
  <c r="BG17" i="1" s="1"/>
  <c r="BF3" i="1" s="1"/>
  <c r="BX3" i="1" l="1"/>
  <c r="CE199" i="1" s="1"/>
  <c r="BY3" i="1"/>
  <c r="CE220" i="1" s="1"/>
  <c r="BZ3" i="1"/>
  <c r="CE241" i="1" s="1"/>
  <c r="CA3" i="1"/>
  <c r="CE262" i="1" s="1"/>
  <c r="CB3" i="1"/>
  <c r="CE283" i="1" s="1"/>
  <c r="CC3" i="1"/>
  <c r="CE304" i="1" s="1"/>
  <c r="CD3" i="1"/>
  <c r="CE325" i="1" s="1"/>
  <c r="BX4" i="1"/>
  <c r="CE200" i="1" s="1"/>
  <c r="BY4" i="1"/>
  <c r="CE221" i="1" s="1"/>
  <c r="BZ4" i="1"/>
  <c r="CE242" i="1" s="1"/>
  <c r="CA4" i="1"/>
  <c r="CE263" i="1" s="1"/>
  <c r="CB4" i="1"/>
  <c r="CE284" i="1" s="1"/>
  <c r="CC4" i="1"/>
  <c r="CE305" i="1" s="1"/>
  <c r="CD4" i="1"/>
  <c r="CE326" i="1" s="1"/>
  <c r="BX5" i="1"/>
  <c r="CE201" i="1" s="1"/>
  <c r="BY5" i="1"/>
  <c r="CE222" i="1" s="1"/>
  <c r="BZ5" i="1"/>
  <c r="CE243" i="1" s="1"/>
  <c r="CA5" i="1"/>
  <c r="CE264" i="1" s="1"/>
  <c r="CB5" i="1"/>
  <c r="CE285" i="1" s="1"/>
  <c r="CC5" i="1"/>
  <c r="CE306" i="1" s="1"/>
  <c r="CD5" i="1"/>
  <c r="CE327" i="1" s="1"/>
  <c r="BX6" i="1"/>
  <c r="CE202" i="1" s="1"/>
  <c r="BY6" i="1"/>
  <c r="CE223" i="1" s="1"/>
  <c r="BZ6" i="1"/>
  <c r="CE244" i="1" s="1"/>
  <c r="CA6" i="1"/>
  <c r="CE265" i="1" s="1"/>
  <c r="CB6" i="1"/>
  <c r="CE286" i="1" s="1"/>
  <c r="CC6" i="1"/>
  <c r="CE307" i="1" s="1"/>
  <c r="CD6" i="1"/>
  <c r="CE328" i="1" s="1"/>
  <c r="BX7" i="1"/>
  <c r="CE203" i="1" s="1"/>
  <c r="BY7" i="1"/>
  <c r="CE224" i="1" s="1"/>
  <c r="BZ7" i="1"/>
  <c r="CE245" i="1" s="1"/>
  <c r="CA7" i="1"/>
  <c r="CE266" i="1" s="1"/>
  <c r="CB7" i="1"/>
  <c r="CE287" i="1" s="1"/>
  <c r="CC7" i="1"/>
  <c r="CE308" i="1" s="1"/>
  <c r="CD7" i="1"/>
  <c r="CE329" i="1" s="1"/>
  <c r="BX8" i="1"/>
  <c r="CE204" i="1" s="1"/>
  <c r="BY8" i="1"/>
  <c r="CE225" i="1" s="1"/>
  <c r="BZ8" i="1"/>
  <c r="CE246" i="1" s="1"/>
  <c r="CA8" i="1"/>
  <c r="CE267" i="1" s="1"/>
  <c r="CB8" i="1"/>
  <c r="CE288" i="1" s="1"/>
  <c r="CC8" i="1"/>
  <c r="CE309" i="1" s="1"/>
  <c r="CD8" i="1"/>
  <c r="CE330" i="1" s="1"/>
  <c r="BX9" i="1"/>
  <c r="CE205" i="1" s="1"/>
  <c r="BY9" i="1"/>
  <c r="CE226" i="1" s="1"/>
  <c r="BZ9" i="1"/>
  <c r="CE247" i="1" s="1"/>
  <c r="CA9" i="1"/>
  <c r="CE268" i="1" s="1"/>
  <c r="CB9" i="1"/>
  <c r="CE289" i="1" s="1"/>
  <c r="CC9" i="1"/>
  <c r="CE310" i="1" s="1"/>
  <c r="CD9" i="1"/>
  <c r="CE331" i="1" s="1"/>
  <c r="BX10" i="1"/>
  <c r="CE206" i="1" s="1"/>
  <c r="BY10" i="1"/>
  <c r="CE227" i="1" s="1"/>
  <c r="BZ10" i="1"/>
  <c r="CE248" i="1" s="1"/>
  <c r="CA10" i="1"/>
  <c r="CE269" i="1" s="1"/>
  <c r="CB10" i="1"/>
  <c r="CE290" i="1" s="1"/>
  <c r="CC10" i="1"/>
  <c r="CE311" i="1" s="1"/>
  <c r="CD10" i="1"/>
  <c r="CE332" i="1" s="1"/>
  <c r="BX11" i="1"/>
  <c r="CE207" i="1" s="1"/>
  <c r="BY11" i="1"/>
  <c r="CE228" i="1" s="1"/>
  <c r="BZ11" i="1"/>
  <c r="CE249" i="1" s="1"/>
  <c r="CA11" i="1"/>
  <c r="CE270" i="1" s="1"/>
  <c r="CB11" i="1"/>
  <c r="CE291" i="1" s="1"/>
  <c r="CC11" i="1"/>
  <c r="CE312" i="1" s="1"/>
  <c r="CD11" i="1"/>
  <c r="CE333" i="1" s="1"/>
  <c r="BX12" i="1"/>
  <c r="CE208" i="1" s="1"/>
  <c r="BY12" i="1"/>
  <c r="CE229" i="1" s="1"/>
  <c r="BZ12" i="1"/>
  <c r="CE250" i="1" s="1"/>
  <c r="CA12" i="1"/>
  <c r="CE271" i="1" s="1"/>
  <c r="CB12" i="1"/>
  <c r="CE292" i="1" s="1"/>
  <c r="CC12" i="1"/>
  <c r="CE313" i="1" s="1"/>
  <c r="CD12" i="1"/>
  <c r="CE334" i="1" s="1"/>
  <c r="BX13" i="1"/>
  <c r="CE209" i="1" s="1"/>
  <c r="BY13" i="1"/>
  <c r="CE230" i="1" s="1"/>
  <c r="BZ13" i="1"/>
  <c r="CE251" i="1" s="1"/>
  <c r="CA13" i="1"/>
  <c r="CE272" i="1" s="1"/>
  <c r="CB13" i="1"/>
  <c r="CE293" i="1" s="1"/>
  <c r="CC13" i="1"/>
  <c r="CE314" i="1" s="1"/>
  <c r="CD13" i="1"/>
  <c r="CE335" i="1" s="1"/>
  <c r="BX14" i="1"/>
  <c r="CE210" i="1" s="1"/>
  <c r="BY14" i="1"/>
  <c r="CE231" i="1" s="1"/>
  <c r="BZ14" i="1"/>
  <c r="CE252" i="1" s="1"/>
  <c r="CA14" i="1"/>
  <c r="CE273" i="1" s="1"/>
  <c r="CB14" i="1"/>
  <c r="CE294" i="1" s="1"/>
  <c r="CC14" i="1"/>
  <c r="CE315" i="1" s="1"/>
  <c r="CD14" i="1"/>
  <c r="CE336" i="1" s="1"/>
  <c r="BX15" i="1"/>
  <c r="CE211" i="1" s="1"/>
  <c r="BY15" i="1"/>
  <c r="CE232" i="1" s="1"/>
  <c r="BZ15" i="1"/>
  <c r="CE253" i="1" s="1"/>
  <c r="CA15" i="1"/>
  <c r="CE274" i="1" s="1"/>
  <c r="CB15" i="1"/>
  <c r="CE295" i="1" s="1"/>
  <c r="CC15" i="1"/>
  <c r="CE316" i="1" s="1"/>
  <c r="CD15" i="1"/>
  <c r="CE337" i="1" s="1"/>
  <c r="BX16" i="1"/>
  <c r="CE212" i="1" s="1"/>
  <c r="BY16" i="1"/>
  <c r="CE233" i="1" s="1"/>
  <c r="BZ16" i="1"/>
  <c r="CE254" i="1" s="1"/>
  <c r="CA16" i="1"/>
  <c r="CE275" i="1" s="1"/>
  <c r="CB16" i="1"/>
  <c r="CE296" i="1" s="1"/>
  <c r="CC16" i="1"/>
  <c r="CE317" i="1" s="1"/>
  <c r="CD16" i="1"/>
  <c r="CE338" i="1" s="1"/>
  <c r="BX17" i="1"/>
  <c r="CE213" i="1" s="1"/>
  <c r="BY17" i="1"/>
  <c r="CE234" i="1" s="1"/>
  <c r="BZ17" i="1"/>
  <c r="CE255" i="1" s="1"/>
  <c r="CA17" i="1"/>
  <c r="CE276" i="1" s="1"/>
  <c r="CB17" i="1"/>
  <c r="CE297" i="1" s="1"/>
  <c r="CC17" i="1"/>
  <c r="CE318" i="1" s="1"/>
  <c r="CD17" i="1"/>
  <c r="CE339" i="1" s="1"/>
  <c r="BX18" i="1"/>
  <c r="CE214" i="1" s="1"/>
  <c r="BY18" i="1"/>
  <c r="CE235" i="1" s="1"/>
  <c r="BZ18" i="1"/>
  <c r="CE256" i="1" s="1"/>
  <c r="CA18" i="1"/>
  <c r="CE277" i="1" s="1"/>
  <c r="CB18" i="1"/>
  <c r="CE298" i="1" s="1"/>
  <c r="CC18" i="1"/>
  <c r="CE319" i="1" s="1"/>
  <c r="CD18" i="1"/>
  <c r="CE340" i="1" s="1"/>
  <c r="BX19" i="1"/>
  <c r="CE215" i="1" s="1"/>
  <c r="BY19" i="1"/>
  <c r="CE236" i="1" s="1"/>
  <c r="BZ19" i="1"/>
  <c r="CE257" i="1" s="1"/>
  <c r="CA19" i="1"/>
  <c r="CE278" i="1" s="1"/>
  <c r="CB19" i="1"/>
  <c r="CE299" i="1" s="1"/>
  <c r="CC19" i="1"/>
  <c r="CE320" i="1" s="1"/>
  <c r="CD19" i="1"/>
  <c r="CE341" i="1" s="1"/>
  <c r="BX20" i="1"/>
  <c r="CE216" i="1" s="1"/>
  <c r="BY20" i="1"/>
  <c r="CE237" i="1" s="1"/>
  <c r="BZ20" i="1"/>
  <c r="CE258" i="1" s="1"/>
  <c r="CA20" i="1"/>
  <c r="CE279" i="1" s="1"/>
  <c r="CB20" i="1"/>
  <c r="CE300" i="1" s="1"/>
  <c r="CC20" i="1"/>
  <c r="CE321" i="1" s="1"/>
  <c r="CD20" i="1"/>
  <c r="CE342" i="1" s="1"/>
  <c r="BX21" i="1"/>
  <c r="CE217" i="1" s="1"/>
  <c r="BY21" i="1"/>
  <c r="CE238" i="1" s="1"/>
  <c r="BZ21" i="1"/>
  <c r="CE259" i="1" s="1"/>
  <c r="CA21" i="1"/>
  <c r="CE280" i="1" s="1"/>
  <c r="CB21" i="1"/>
  <c r="CE301" i="1" s="1"/>
  <c r="CC21" i="1"/>
  <c r="CE322" i="1" s="1"/>
  <c r="CD21" i="1"/>
  <c r="CE343" i="1" s="1"/>
  <c r="BX23" i="1"/>
  <c r="CE218" i="1" s="1"/>
  <c r="BY23" i="1"/>
  <c r="CE239" i="1" s="1"/>
  <c r="BZ23" i="1"/>
  <c r="CE260" i="1" s="1"/>
  <c r="CA23" i="1"/>
  <c r="CE281" i="1" s="1"/>
  <c r="CB23" i="1"/>
  <c r="CE302" i="1" s="1"/>
  <c r="CC23" i="1"/>
  <c r="CE323" i="1" s="1"/>
  <c r="CD23" i="1"/>
  <c r="CE344" i="1" s="1"/>
  <c r="CD2" i="1"/>
  <c r="CE324" i="1" s="1"/>
  <c r="CC2" i="1"/>
  <c r="CE303" i="1" s="1"/>
  <c r="CB2" i="1"/>
  <c r="CE282" i="1" s="1"/>
  <c r="CA2" i="1"/>
  <c r="CE261" i="1" s="1"/>
  <c r="BZ2" i="1"/>
  <c r="CE240" i="1" s="1"/>
  <c r="BY2" i="1"/>
  <c r="CE219" i="1" s="1"/>
  <c r="BX2" i="1"/>
  <c r="CE198" i="1" s="1"/>
  <c r="BW2" i="1"/>
  <c r="CE177" i="1" s="1"/>
  <c r="BW3" i="1"/>
  <c r="CE178" i="1" s="1"/>
  <c r="BW4" i="1"/>
  <c r="CE179" i="1" s="1"/>
  <c r="BW5" i="1"/>
  <c r="CE180" i="1" s="1"/>
  <c r="BW6" i="1"/>
  <c r="CE181" i="1" s="1"/>
  <c r="BW7" i="1"/>
  <c r="CE182" i="1" s="1"/>
  <c r="BW8" i="1"/>
  <c r="CE183" i="1" s="1"/>
  <c r="BW9" i="1"/>
  <c r="CE184" i="1" s="1"/>
  <c r="BW10" i="1"/>
  <c r="CE185" i="1" s="1"/>
  <c r="BW11" i="1"/>
  <c r="CE186" i="1" s="1"/>
  <c r="BW12" i="1"/>
  <c r="CE187" i="1" s="1"/>
  <c r="BW13" i="1"/>
  <c r="CE188" i="1" s="1"/>
  <c r="BW14" i="1"/>
  <c r="CE189" i="1" s="1"/>
  <c r="BW15" i="1"/>
  <c r="CE190" i="1" s="1"/>
  <c r="BW16" i="1"/>
  <c r="CE191" i="1" s="1"/>
  <c r="BW17" i="1"/>
  <c r="CE192" i="1" s="1"/>
  <c r="BW18" i="1"/>
  <c r="CE193" i="1" s="1"/>
  <c r="BW19" i="1"/>
  <c r="CE194" i="1" s="1"/>
  <c r="BW20" i="1"/>
  <c r="CE195" i="1" s="1"/>
  <c r="BW21" i="1"/>
  <c r="CE196" i="1" s="1"/>
  <c r="BW23" i="1"/>
  <c r="CE197" i="1" s="1"/>
  <c r="BQ3" i="1"/>
  <c r="CE52" i="1" s="1"/>
  <c r="BR3" i="1"/>
  <c r="CE73" i="1" s="1"/>
  <c r="BS3" i="1"/>
  <c r="CE94" i="1" s="1"/>
  <c r="BT3" i="1"/>
  <c r="CE115" i="1" s="1"/>
  <c r="BU3" i="1"/>
  <c r="CE136" i="1" s="1"/>
  <c r="BV3" i="1"/>
  <c r="CE157" i="1" s="1"/>
  <c r="BQ4" i="1"/>
  <c r="CE53" i="1" s="1"/>
  <c r="BR4" i="1"/>
  <c r="CE74" i="1" s="1"/>
  <c r="BS4" i="1"/>
  <c r="CE95" i="1" s="1"/>
  <c r="BT4" i="1"/>
  <c r="CE116" i="1" s="1"/>
  <c r="BU4" i="1"/>
  <c r="CE137" i="1" s="1"/>
  <c r="BV4" i="1"/>
  <c r="CE158" i="1" s="1"/>
  <c r="BQ5" i="1"/>
  <c r="CE54" i="1" s="1"/>
  <c r="BR5" i="1"/>
  <c r="CE75" i="1" s="1"/>
  <c r="BS5" i="1"/>
  <c r="CE96" i="1" s="1"/>
  <c r="BT5" i="1"/>
  <c r="CE117" i="1" s="1"/>
  <c r="BU5" i="1"/>
  <c r="CE138" i="1" s="1"/>
  <c r="BV5" i="1"/>
  <c r="CE159" i="1" s="1"/>
  <c r="BQ6" i="1"/>
  <c r="CE55" i="1" s="1"/>
  <c r="BR6" i="1"/>
  <c r="CE76" i="1" s="1"/>
  <c r="BS6" i="1"/>
  <c r="CE97" i="1" s="1"/>
  <c r="BT6" i="1"/>
  <c r="CE118" i="1" s="1"/>
  <c r="BU6" i="1"/>
  <c r="CE139" i="1" s="1"/>
  <c r="BV6" i="1"/>
  <c r="CE160" i="1" s="1"/>
  <c r="BQ7" i="1"/>
  <c r="CE56" i="1" s="1"/>
  <c r="BR7" i="1"/>
  <c r="CE77" i="1" s="1"/>
  <c r="BS7" i="1"/>
  <c r="CE98" i="1" s="1"/>
  <c r="BT7" i="1"/>
  <c r="CE119" i="1" s="1"/>
  <c r="BU7" i="1"/>
  <c r="CE140" i="1" s="1"/>
  <c r="BV7" i="1"/>
  <c r="CE161" i="1" s="1"/>
  <c r="BQ8" i="1"/>
  <c r="CE57" i="1" s="1"/>
  <c r="BR8" i="1"/>
  <c r="CE78" i="1" s="1"/>
  <c r="BS8" i="1"/>
  <c r="CE99" i="1" s="1"/>
  <c r="BT8" i="1"/>
  <c r="CE120" i="1" s="1"/>
  <c r="BU8" i="1"/>
  <c r="CE141" i="1" s="1"/>
  <c r="BV8" i="1"/>
  <c r="CE162" i="1" s="1"/>
  <c r="BQ9" i="1"/>
  <c r="CE58" i="1" s="1"/>
  <c r="BR9" i="1"/>
  <c r="CE79" i="1" s="1"/>
  <c r="BS9" i="1"/>
  <c r="CE100" i="1" s="1"/>
  <c r="BT9" i="1"/>
  <c r="CE121" i="1" s="1"/>
  <c r="BU9" i="1"/>
  <c r="CE142" i="1" s="1"/>
  <c r="BV9" i="1"/>
  <c r="CE163" i="1" s="1"/>
  <c r="BQ10" i="1"/>
  <c r="CE59" i="1" s="1"/>
  <c r="BR10" i="1"/>
  <c r="CE80" i="1" s="1"/>
  <c r="BS10" i="1"/>
  <c r="CE101" i="1" s="1"/>
  <c r="BT10" i="1"/>
  <c r="CE122" i="1" s="1"/>
  <c r="BU10" i="1"/>
  <c r="CE143" i="1" s="1"/>
  <c r="BV10" i="1"/>
  <c r="CE164" i="1" s="1"/>
  <c r="BQ11" i="1"/>
  <c r="CE60" i="1" s="1"/>
  <c r="BR11" i="1"/>
  <c r="CE81" i="1" s="1"/>
  <c r="BS11" i="1"/>
  <c r="CE102" i="1" s="1"/>
  <c r="BT11" i="1"/>
  <c r="CE123" i="1" s="1"/>
  <c r="BU11" i="1"/>
  <c r="CE144" i="1" s="1"/>
  <c r="BV11" i="1"/>
  <c r="CE165" i="1" s="1"/>
  <c r="BQ12" i="1"/>
  <c r="CE61" i="1" s="1"/>
  <c r="BR12" i="1"/>
  <c r="CE82" i="1" s="1"/>
  <c r="BS12" i="1"/>
  <c r="CE103" i="1" s="1"/>
  <c r="BT12" i="1"/>
  <c r="CE124" i="1" s="1"/>
  <c r="BU12" i="1"/>
  <c r="CE145" i="1" s="1"/>
  <c r="BV12" i="1"/>
  <c r="CE166" i="1" s="1"/>
  <c r="BQ13" i="1"/>
  <c r="CE62" i="1" s="1"/>
  <c r="BR13" i="1"/>
  <c r="CE83" i="1" s="1"/>
  <c r="BS13" i="1"/>
  <c r="CE104" i="1" s="1"/>
  <c r="BT13" i="1"/>
  <c r="CE125" i="1" s="1"/>
  <c r="BU13" i="1"/>
  <c r="CE146" i="1" s="1"/>
  <c r="BV13" i="1"/>
  <c r="CE167" i="1" s="1"/>
  <c r="BQ14" i="1"/>
  <c r="CE63" i="1" s="1"/>
  <c r="BR14" i="1"/>
  <c r="CE84" i="1" s="1"/>
  <c r="BS14" i="1"/>
  <c r="CE105" i="1" s="1"/>
  <c r="BT14" i="1"/>
  <c r="CE126" i="1" s="1"/>
  <c r="BU14" i="1"/>
  <c r="CE147" i="1" s="1"/>
  <c r="BV14" i="1"/>
  <c r="CE168" i="1" s="1"/>
  <c r="BQ15" i="1"/>
  <c r="CE64" i="1" s="1"/>
  <c r="BR15" i="1"/>
  <c r="CE85" i="1" s="1"/>
  <c r="BS15" i="1"/>
  <c r="CE106" i="1" s="1"/>
  <c r="BT15" i="1"/>
  <c r="CE127" i="1" s="1"/>
  <c r="BU15" i="1"/>
  <c r="CE148" i="1" s="1"/>
  <c r="BV15" i="1"/>
  <c r="CE169" i="1" s="1"/>
  <c r="BQ16" i="1"/>
  <c r="CE65" i="1" s="1"/>
  <c r="BR16" i="1"/>
  <c r="CE86" i="1" s="1"/>
  <c r="BS16" i="1"/>
  <c r="CE107" i="1" s="1"/>
  <c r="BT16" i="1"/>
  <c r="CE128" i="1" s="1"/>
  <c r="BU16" i="1"/>
  <c r="CE149" i="1" s="1"/>
  <c r="BV16" i="1"/>
  <c r="CE170" i="1" s="1"/>
  <c r="BQ17" i="1"/>
  <c r="CE66" i="1" s="1"/>
  <c r="BR17" i="1"/>
  <c r="CE87" i="1" s="1"/>
  <c r="BS17" i="1"/>
  <c r="CE108" i="1" s="1"/>
  <c r="BT17" i="1"/>
  <c r="CE129" i="1" s="1"/>
  <c r="BU17" i="1"/>
  <c r="CE150" i="1" s="1"/>
  <c r="BV17" i="1"/>
  <c r="CE171" i="1" s="1"/>
  <c r="BQ18" i="1"/>
  <c r="CE67" i="1" s="1"/>
  <c r="BR18" i="1"/>
  <c r="CE88" i="1" s="1"/>
  <c r="BS18" i="1"/>
  <c r="CE109" i="1" s="1"/>
  <c r="BT18" i="1"/>
  <c r="CE130" i="1" s="1"/>
  <c r="BU18" i="1"/>
  <c r="CE151" i="1" s="1"/>
  <c r="BV18" i="1"/>
  <c r="CE172" i="1" s="1"/>
  <c r="BQ19" i="1"/>
  <c r="CE68" i="1" s="1"/>
  <c r="BR19" i="1"/>
  <c r="CE89" i="1" s="1"/>
  <c r="BS19" i="1"/>
  <c r="CE110" i="1" s="1"/>
  <c r="BT19" i="1"/>
  <c r="CE131" i="1" s="1"/>
  <c r="BU19" i="1"/>
  <c r="CE152" i="1" s="1"/>
  <c r="BV19" i="1"/>
  <c r="CE173" i="1" s="1"/>
  <c r="BQ20" i="1"/>
  <c r="CE69" i="1" s="1"/>
  <c r="BR20" i="1"/>
  <c r="CE90" i="1" s="1"/>
  <c r="BS20" i="1"/>
  <c r="CE111" i="1" s="1"/>
  <c r="BT20" i="1"/>
  <c r="CE132" i="1" s="1"/>
  <c r="BU20" i="1"/>
  <c r="CE153" i="1" s="1"/>
  <c r="BV20" i="1"/>
  <c r="CE174" i="1" s="1"/>
  <c r="BQ21" i="1"/>
  <c r="CE70" i="1" s="1"/>
  <c r="BR21" i="1"/>
  <c r="CE91" i="1" s="1"/>
  <c r="BS21" i="1"/>
  <c r="CE112" i="1" s="1"/>
  <c r="BT21" i="1"/>
  <c r="CE133" i="1" s="1"/>
  <c r="BU21" i="1"/>
  <c r="CE154" i="1" s="1"/>
  <c r="BV21" i="1"/>
  <c r="CE175" i="1" s="1"/>
  <c r="BQ23" i="1"/>
  <c r="CE71" i="1" s="1"/>
  <c r="BR23" i="1"/>
  <c r="CE92" i="1" s="1"/>
  <c r="BS23" i="1"/>
  <c r="CE113" i="1" s="1"/>
  <c r="BT23" i="1"/>
  <c r="CE134" i="1" s="1"/>
  <c r="BU23" i="1"/>
  <c r="CE155" i="1" s="1"/>
  <c r="BV23" i="1"/>
  <c r="CE176" i="1" s="1"/>
  <c r="BV2" i="1"/>
  <c r="CE156" i="1" s="1"/>
  <c r="BU2" i="1"/>
  <c r="CE135" i="1" s="1"/>
  <c r="BT2" i="1"/>
  <c r="CE114" i="1" s="1"/>
  <c r="BS2" i="1"/>
  <c r="CE93" i="1" s="1"/>
  <c r="BR2" i="1"/>
  <c r="CE72" i="1" s="1"/>
  <c r="BQ2" i="1"/>
  <c r="CE51" i="1" s="1"/>
  <c r="BP2" i="1"/>
  <c r="CE24" i="1" s="1"/>
  <c r="BP3" i="1"/>
  <c r="CE25" i="1" s="1"/>
  <c r="BP4" i="1"/>
  <c r="CE26" i="1" s="1"/>
  <c r="BP5" i="1"/>
  <c r="CE27" i="1" s="1"/>
  <c r="BP6" i="1"/>
  <c r="CE28" i="1" s="1"/>
  <c r="BP7" i="1"/>
  <c r="CE29" i="1" s="1"/>
  <c r="BP8" i="1"/>
  <c r="CE30" i="1" s="1"/>
  <c r="BP9" i="1"/>
  <c r="CE31" i="1" s="1"/>
  <c r="BP10" i="1"/>
  <c r="CE32" i="1" s="1"/>
  <c r="BP11" i="1"/>
  <c r="CE33" i="1" s="1"/>
  <c r="BP12" i="1"/>
  <c r="CE34" i="1" s="1"/>
  <c r="BP13" i="1"/>
  <c r="CE35" i="1" s="1"/>
  <c r="BP14" i="1"/>
  <c r="CE36" i="1" s="1"/>
  <c r="BP15" i="1"/>
  <c r="CE37" i="1" s="1"/>
  <c r="BP16" i="1"/>
  <c r="CE38" i="1" s="1"/>
  <c r="BP17" i="1"/>
  <c r="CE39" i="1" s="1"/>
  <c r="BP18" i="1"/>
  <c r="CE40" i="1" s="1"/>
  <c r="BP19" i="1"/>
  <c r="CE41" i="1" s="1"/>
  <c r="BP20" i="1"/>
  <c r="CE42" i="1" s="1"/>
  <c r="BP21" i="1"/>
  <c r="CE43" i="1" s="1"/>
  <c r="BP23" i="1"/>
  <c r="CE50" i="1" s="1"/>
  <c r="BO3" i="1"/>
  <c r="CE3" i="1" s="1"/>
  <c r="BO4" i="1"/>
  <c r="CE4" i="1" s="1"/>
  <c r="BO5" i="1"/>
  <c r="CE5" i="1" s="1"/>
  <c r="BO6" i="1"/>
  <c r="CE6" i="1" s="1"/>
  <c r="BO7" i="1"/>
  <c r="CE7" i="1" s="1"/>
  <c r="BO8" i="1"/>
  <c r="CE8" i="1" s="1"/>
  <c r="BO9" i="1"/>
  <c r="CE9" i="1" s="1"/>
  <c r="BO10" i="1"/>
  <c r="CE10" i="1" s="1"/>
  <c r="BO11" i="1"/>
  <c r="CE11" i="1" s="1"/>
  <c r="BO12" i="1"/>
  <c r="CE12" i="1" s="1"/>
  <c r="BO13" i="1"/>
  <c r="CE13" i="1" s="1"/>
  <c r="BO14" i="1"/>
  <c r="CE14" i="1" s="1"/>
  <c r="BO15" i="1"/>
  <c r="CE15" i="1" s="1"/>
  <c r="BO16" i="1"/>
  <c r="CE16" i="1" s="1"/>
  <c r="BO17" i="1"/>
  <c r="CE17" i="1" s="1"/>
  <c r="BO18" i="1"/>
  <c r="CE18" i="1" s="1"/>
  <c r="BO19" i="1"/>
  <c r="CE19" i="1" s="1"/>
  <c r="BO20" i="1"/>
  <c r="CE20" i="1" s="1"/>
  <c r="BO21" i="1"/>
  <c r="CE21" i="1" s="1"/>
  <c r="BO23" i="1"/>
  <c r="CE23" i="1" s="1"/>
  <c r="BO2" i="1"/>
  <c r="CE2" i="1" s="1"/>
</calcChain>
</file>

<file path=xl/sharedStrings.xml><?xml version="1.0" encoding="utf-8"?>
<sst xmlns="http://schemas.openxmlformats.org/spreadsheetml/2006/main" count="454" uniqueCount="108">
  <si>
    <t>ÇUKUROVA ÜNİVERSİTESİ</t>
  </si>
  <si>
    <t>Ceyhan Veteriner Fakültesi</t>
  </si>
  <si>
    <t>Staj Başvuru ve Kabul Formu</t>
  </si>
  <si>
    <t>ÖĞRENCİNİN BİLGİLERİ</t>
  </si>
  <si>
    <t>Adı Soyadı</t>
  </si>
  <si>
    <t>T.C. Kimlik Numarası</t>
  </si>
  <si>
    <t>Doğum Tarihi</t>
  </si>
  <si>
    <t>Doğum Yeri</t>
  </si>
  <si>
    <t>Öğrenci Numarası</t>
  </si>
  <si>
    <t>Telefon Numarası</t>
  </si>
  <si>
    <t>Adı Soyadı / Ünvanı</t>
  </si>
  <si>
    <t>Adresi</t>
  </si>
  <si>
    <t>e-posta Adresi</t>
  </si>
  <si>
    <t>STAJ YAPMAK İSTEDİĞİ DÖNEM</t>
  </si>
  <si>
    <t>1. Dönem</t>
  </si>
  <si>
    <t>2. Dönem</t>
  </si>
  <si>
    <t>3. Dönem</t>
  </si>
  <si>
    <t>a</t>
  </si>
  <si>
    <t>e</t>
  </si>
  <si>
    <t>i</t>
  </si>
  <si>
    <t>ı</t>
  </si>
  <si>
    <t>o</t>
  </si>
  <si>
    <t>ö</t>
  </si>
  <si>
    <t>u</t>
  </si>
  <si>
    <t>ü</t>
  </si>
  <si>
    <t>b</t>
  </si>
  <si>
    <t>c</t>
  </si>
  <si>
    <t>ç</t>
  </si>
  <si>
    <t>d</t>
  </si>
  <si>
    <t>f</t>
  </si>
  <si>
    <t>g</t>
  </si>
  <si>
    <t>ğ</t>
  </si>
  <si>
    <t>h</t>
  </si>
  <si>
    <t>j</t>
  </si>
  <si>
    <t>k</t>
  </si>
  <si>
    <t>l</t>
  </si>
  <si>
    <t>m</t>
  </si>
  <si>
    <t>n</t>
  </si>
  <si>
    <t>p</t>
  </si>
  <si>
    <t>r</t>
  </si>
  <si>
    <t>s</t>
  </si>
  <si>
    <t>ş</t>
  </si>
  <si>
    <t>t</t>
  </si>
  <si>
    <t>v</t>
  </si>
  <si>
    <t>y</t>
  </si>
  <si>
    <t>z</t>
  </si>
  <si>
    <t>ın</t>
  </si>
  <si>
    <t>in</t>
  </si>
  <si>
    <t>un</t>
  </si>
  <si>
    <t>ün</t>
  </si>
  <si>
    <t>nın</t>
  </si>
  <si>
    <t>nin</t>
  </si>
  <si>
    <t>nun</t>
  </si>
  <si>
    <t>nün</t>
  </si>
  <si>
    <t>Öğrencinin Numarasını Seçiniz</t>
  </si>
  <si>
    <t>Eğitim Öğretim Yılını Seçiniz</t>
  </si>
  <si>
    <t>2017-2018</t>
  </si>
  <si>
    <t>2018-2019</t>
  </si>
  <si>
    <t>2019-2020</t>
  </si>
  <si>
    <t>2020-2021</t>
  </si>
  <si>
    <t>2021-2022</t>
  </si>
  <si>
    <t>2022-2023</t>
  </si>
  <si>
    <t>Doç. Dr. Mehmet HALIGÜR</t>
  </si>
  <si>
    <t>Doç. Dr. Ayşe HALIGÜR</t>
  </si>
  <si>
    <t>Doç. Dr. Hikmet Yeter ÇOĞUN</t>
  </si>
  <si>
    <t>Doç. Dr. Armağan Erdem ÜTÜK</t>
  </si>
  <si>
    <t>Doç. Dr. Petek PİNER BENLİ</t>
  </si>
  <si>
    <t>Doç. Dr. Ahmet AYDOĞAN</t>
  </si>
  <si>
    <t>Doç. Dr. Pınar DEMİR</t>
  </si>
  <si>
    <t>Yrd. Doç. Dr. Funda EŞKİ</t>
  </si>
  <si>
    <t>Yrd. Doç. Dr. Tülin GÜVEN GÜKMEN</t>
  </si>
  <si>
    <t>Yrd. Doç. Dr. Sinan KANDIR</t>
  </si>
  <si>
    <t>Yrd. Doç. Dr. Sema ÖZKADİF</t>
  </si>
  <si>
    <t>Yrd. Doç. Dr. Evren ESİN</t>
  </si>
  <si>
    <t>Yrd. Doç. Dr. Bilge Kaan TEKELİOĞLU</t>
  </si>
  <si>
    <t>Yrd. Doç. Dr. Hatice YAZGAN</t>
  </si>
  <si>
    <t>Ar. Gör. Alper ÇELENK</t>
  </si>
  <si>
    <t>Staj Komisyonu Başkanı</t>
  </si>
  <si>
    <t>Staj Yapılacak Dönemi Seçiniz</t>
  </si>
  <si>
    <t>1. Dönem Staj Zamanını Giriniz</t>
  </si>
  <si>
    <t>2. Dönem Staj Zamanını Giriniz</t>
  </si>
  <si>
    <t>3. Dönem Staj Zamanını Giriniz</t>
  </si>
  <si>
    <t>Yapmak İstediği Staj Gün Sayısı</t>
  </si>
  <si>
    <t>Staj Yapmak İstediğiniz Dönemi İşaretleyiniz</t>
  </si>
  <si>
    <t xml:space="preserve">               Çukurova Üniversitesi Ceyhan Veteriner Fakültesi Staj Yönetmeliği’ne uygun olarak stajımı yapabilmem için gereğini ve bilgilerinizi arz ederim.</t>
  </si>
  <si>
    <t>* Staj Yapılacak Kurum Tarafından Onaylanan Bu Belge, Staj Komisyonu Yetkilisine Teslim Edilerek Onaya Sunulacaktır.</t>
  </si>
  <si>
    <t>GSM</t>
  </si>
  <si>
    <t>Faks Numarası/e-mail</t>
  </si>
  <si>
    <t>İmza</t>
  </si>
  <si>
    <t>Staj Komisyonu Üyesi</t>
  </si>
  <si>
    <t>* Ceyhan Veteriner Fakültesi Öğrencisi, Staj Formunu Kendisi İmzaladıktan Sonra, Staj Yapmak İstediği Firmanın Bilgilerini Doldurarak Kaşeleterek İmzalatmaları Gerekmektedir.</t>
  </si>
  <si>
    <t>Öğrenci Adı Soyadı</t>
  </si>
  <si>
    <t>STAJ YERİ BİLGİLERİ
(KURUM İÇİ / KURUM DIŞI)</t>
  </si>
  <si>
    <t>Fotograf</t>
  </si>
  <si>
    <t xml:space="preserve">               Yukarıda bilgileri yer alan Fakülteniz ……………………………………………………………… numaralı öğrencisi ……………………………………………………………………………... kurumumuzda staj yapması uygun bulunmuştur.</t>
  </si>
  <si>
    <t>Kaşe / İmza</t>
  </si>
  <si>
    <t>1. Dönem Staj Tarihleri (20 Gün)</t>
  </si>
  <si>
    <t>2. Dönem Staj Tarihleri (20 Gün)</t>
  </si>
  <si>
    <t xml:space="preserve">       Staj Komisyonu Başkanı</t>
  </si>
  <si>
    <t>22/06/2026</t>
  </si>
  <si>
    <t>20/07/2026</t>
  </si>
  <si>
    <t>29/06/2026</t>
  </si>
  <si>
    <t>27/07/2026</t>
  </si>
  <si>
    <t>3. Dönem Staj Tarihleri (20 Gün)</t>
  </si>
  <si>
    <t>4. Dönem Staj Tarihleri (20 Gün)</t>
  </si>
  <si>
    <t>……./……./2026</t>
  </si>
  <si>
    <t>Prof. Dr. Handan Hilal YAVUZ</t>
  </si>
  <si>
    <t xml:space="preserve">               Fakültemiz ……………………………………….. numaralı öğrencisi………………………………………………………………. 2025-2026 Eğitim Öğretim Yılı Bahar Dönemi sonunda Yaz Stajını yukarıdaki bilgiler doğrultusunda yapmasında bir sakınca yoktur.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</si>
</sst>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T_L_-;\-* #,##0.00\ _T_L_-;_-* &quot;-&quot;??\ _T_L_-;_-@_-"/>
    <numFmt numFmtId="165" formatCode="[$-F800]dddd\,\ mmmm\ dd\,\ yyyy"/>
    <numFmt numFmtId="166" formatCode="dd/mm/yyyy;@"/>
  </numFmts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color indexed="8"/>
      <name val="Arial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theme="0" tint="-0.249977111117893"/>
      <name val="Calibri"/>
      <family val="2"/>
      <charset val="162"/>
      <scheme val="minor"/>
    </font>
    <font>
      <b/>
      <sz val="8"/>
      <color theme="0" tint="-0.499984740745262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7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3" fillId="3" borderId="9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64" fontId="0" fillId="0" borderId="4" xfId="1" applyFont="1" applyBorder="1"/>
    <xf numFmtId="164" fontId="0" fillId="0" borderId="5" xfId="1" applyFont="1" applyBorder="1"/>
    <xf numFmtId="164" fontId="0" fillId="2" borderId="0" xfId="1" applyFont="1" applyFill="1"/>
    <xf numFmtId="164" fontId="3" fillId="3" borderId="9" xfId="1" applyFont="1" applyFill="1" applyBorder="1" applyAlignment="1">
      <alignment horizontal="center"/>
    </xf>
    <xf numFmtId="164" fontId="3" fillId="3" borderId="0" xfId="1" applyFont="1" applyFill="1" applyBorder="1" applyAlignment="1">
      <alignment horizontal="center"/>
    </xf>
    <xf numFmtId="164" fontId="0" fillId="0" borderId="0" xfId="1" applyFont="1"/>
    <xf numFmtId="0" fontId="1" fillId="0" borderId="7" xfId="0" applyFont="1" applyBorder="1"/>
    <xf numFmtId="0" fontId="1" fillId="0" borderId="8" xfId="0" applyFont="1" applyBorder="1"/>
    <xf numFmtId="0" fontId="3" fillId="3" borderId="1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0" xfId="0" applyFill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2" borderId="33" xfId="0" applyFill="1" applyBorder="1"/>
    <xf numFmtId="165" fontId="0" fillId="2" borderId="0" xfId="0" applyNumberFormat="1" applyFill="1"/>
    <xf numFmtId="0" fontId="8" fillId="0" borderId="2" xfId="0" applyFont="1" applyBorder="1" applyAlignment="1">
      <alignment horizontal="left" wrapText="1"/>
    </xf>
    <xf numFmtId="165" fontId="0" fillId="0" borderId="33" xfId="0" applyNumberFormat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165" fontId="0" fillId="0" borderId="38" xfId="0" applyNumberFormat="1" applyBorder="1" applyAlignment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1" xfId="0" applyFont="1" applyFill="1" applyBorder="1" applyAlignment="1" applyProtection="1">
      <alignment horizontal="left"/>
      <protection locked="0"/>
    </xf>
    <xf numFmtId="0" fontId="3" fillId="2" borderId="22" xfId="0" applyFont="1" applyFill="1" applyBorder="1" applyAlignment="1" applyProtection="1">
      <alignment horizontal="left"/>
      <protection locked="0"/>
    </xf>
    <xf numFmtId="0" fontId="3" fillId="2" borderId="23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5" fontId="3" fillId="2" borderId="27" xfId="0" applyNumberFormat="1" applyFont="1" applyFill="1" applyBorder="1" applyAlignment="1" applyProtection="1">
      <alignment horizontal="left"/>
      <protection locked="0"/>
    </xf>
    <xf numFmtId="165" fontId="3" fillId="2" borderId="28" xfId="0" applyNumberFormat="1" applyFont="1" applyFill="1" applyBorder="1" applyAlignment="1" applyProtection="1">
      <alignment horizontal="left"/>
      <protection locked="0"/>
    </xf>
    <xf numFmtId="165" fontId="3" fillId="2" borderId="29" xfId="0" applyNumberFormat="1" applyFont="1" applyFill="1" applyBorder="1" applyAlignment="1" applyProtection="1">
      <alignment horizontal="left"/>
      <protection locked="0"/>
    </xf>
    <xf numFmtId="165" fontId="3" fillId="2" borderId="27" xfId="0" applyNumberFormat="1" applyFont="1" applyFill="1" applyBorder="1" applyAlignment="1">
      <alignment horizontal="left"/>
    </xf>
    <xf numFmtId="165" fontId="3" fillId="2" borderId="28" xfId="0" applyNumberFormat="1" applyFont="1" applyFill="1" applyBorder="1" applyAlignment="1">
      <alignment horizontal="left"/>
    </xf>
    <xf numFmtId="165" fontId="3" fillId="2" borderId="29" xfId="0" applyNumberFormat="1" applyFont="1" applyFill="1" applyBorder="1" applyAlignment="1">
      <alignment horizontal="left"/>
    </xf>
    <xf numFmtId="165" fontId="3" fillId="2" borderId="1" xfId="0" applyNumberFormat="1" applyFont="1" applyFill="1" applyBorder="1" applyAlignment="1" applyProtection="1">
      <alignment horizontal="left" vertical="center"/>
      <protection locked="0"/>
    </xf>
    <xf numFmtId="165" fontId="3" fillId="2" borderId="2" xfId="0" applyNumberFormat="1" applyFont="1" applyFill="1" applyBorder="1" applyAlignment="1" applyProtection="1">
      <alignment horizontal="left" vertical="center"/>
      <protection locked="0"/>
    </xf>
    <xf numFmtId="165" fontId="3" fillId="2" borderId="3" xfId="0" applyNumberFormat="1" applyFont="1" applyFill="1" applyBorder="1" applyAlignment="1" applyProtection="1">
      <alignment horizontal="left" vertical="center"/>
      <protection locked="0"/>
    </xf>
    <xf numFmtId="165" fontId="3" fillId="2" borderId="6" xfId="0" applyNumberFormat="1" applyFont="1" applyFill="1" applyBorder="1" applyAlignment="1" applyProtection="1">
      <alignment horizontal="left" vertical="center"/>
      <protection locked="0"/>
    </xf>
    <xf numFmtId="165" fontId="3" fillId="2" borderId="7" xfId="0" applyNumberFormat="1" applyFont="1" applyFill="1" applyBorder="1" applyAlignment="1" applyProtection="1">
      <alignment horizontal="left" vertical="center"/>
      <protection locked="0"/>
    </xf>
    <xf numFmtId="165" fontId="3" fillId="2" borderId="8" xfId="0" applyNumberFormat="1" applyFont="1" applyFill="1" applyBorder="1" applyAlignment="1" applyProtection="1">
      <alignment horizontal="left" vertical="center"/>
      <protection locked="0"/>
    </xf>
    <xf numFmtId="165" fontId="3" fillId="2" borderId="1" xfId="0" applyNumberFormat="1" applyFont="1" applyFill="1" applyBorder="1" applyAlignment="1">
      <alignment horizontal="left" vertical="center"/>
    </xf>
    <xf numFmtId="165" fontId="3" fillId="2" borderId="2" xfId="0" applyNumberFormat="1" applyFont="1" applyFill="1" applyBorder="1" applyAlignment="1">
      <alignment horizontal="left" vertical="center"/>
    </xf>
    <xf numFmtId="165" fontId="3" fillId="2" borderId="3" xfId="0" applyNumberFormat="1" applyFont="1" applyFill="1" applyBorder="1" applyAlignment="1">
      <alignment horizontal="left" vertical="center"/>
    </xf>
    <xf numFmtId="165" fontId="3" fillId="2" borderId="6" xfId="0" applyNumberFormat="1" applyFont="1" applyFill="1" applyBorder="1" applyAlignment="1">
      <alignment horizontal="left" vertical="center"/>
    </xf>
    <xf numFmtId="165" fontId="3" fillId="2" borderId="7" xfId="0" applyNumberFormat="1" applyFont="1" applyFill="1" applyBorder="1" applyAlignment="1">
      <alignment horizontal="left" vertical="center"/>
    </xf>
    <xf numFmtId="165" fontId="3" fillId="2" borderId="8" xfId="0" applyNumberFormat="1" applyFont="1" applyFill="1" applyBorder="1" applyAlignment="1">
      <alignment horizontal="left" vertical="center"/>
    </xf>
    <xf numFmtId="0" fontId="3" fillId="2" borderId="27" xfId="0" applyFont="1" applyFill="1" applyBorder="1" applyAlignment="1" applyProtection="1">
      <alignment horizontal="left"/>
      <protection locked="0"/>
    </xf>
    <xf numFmtId="0" fontId="3" fillId="2" borderId="28" xfId="0" applyFont="1" applyFill="1" applyBorder="1" applyAlignment="1" applyProtection="1">
      <alignment horizontal="left"/>
      <protection locked="0"/>
    </xf>
    <xf numFmtId="0" fontId="3" fillId="2" borderId="29" xfId="0" applyFont="1" applyFill="1" applyBorder="1" applyAlignment="1" applyProtection="1">
      <alignment horizontal="left"/>
      <protection locked="0"/>
    </xf>
    <xf numFmtId="0" fontId="1" fillId="0" borderId="21" xfId="0" applyFont="1" applyBorder="1" applyAlignment="1">
      <alignment horizont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8" fillId="0" borderId="28" xfId="0" applyFont="1" applyBorder="1" applyAlignment="1">
      <alignment horizontal="left" wrapText="1"/>
    </xf>
    <xf numFmtId="0" fontId="0" fillId="0" borderId="2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34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166" fontId="0" fillId="0" borderId="9" xfId="0" applyNumberFormat="1" applyBorder="1" applyAlignment="1">
      <alignment horizontal="center" vertical="center"/>
    </xf>
    <xf numFmtId="166" fontId="0" fillId="0" borderId="24" xfId="0" applyNumberFormat="1" applyBorder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166" fontId="0" fillId="0" borderId="31" xfId="0" applyNumberForma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center" vertical="center" wrapText="1"/>
      <protection locked="0"/>
    </xf>
    <xf numFmtId="165" fontId="5" fillId="0" borderId="0" xfId="0" applyNumberFormat="1" applyFont="1" applyBorder="1" applyAlignment="1" applyProtection="1">
      <alignment horizontal="center" vertical="center" wrapText="1"/>
      <protection locked="0"/>
    </xf>
    <xf numFmtId="165" fontId="5" fillId="0" borderId="5" xfId="0" applyNumberFormat="1" applyFont="1" applyBorder="1" applyAlignment="1" applyProtection="1">
      <alignment horizontal="center" vertical="center" wrapText="1"/>
      <protection locked="0"/>
    </xf>
    <xf numFmtId="165" fontId="5" fillId="0" borderId="6" xfId="0" applyNumberFormat="1" applyFont="1" applyBorder="1" applyAlignment="1" applyProtection="1">
      <alignment horizontal="center" vertical="center" wrapText="1"/>
      <protection locked="0"/>
    </xf>
    <xf numFmtId="165" fontId="5" fillId="0" borderId="7" xfId="0" applyNumberFormat="1" applyFont="1" applyBorder="1" applyAlignment="1" applyProtection="1">
      <alignment horizontal="center" vertical="center" wrapText="1"/>
      <protection locked="0"/>
    </xf>
    <xf numFmtId="165" fontId="5" fillId="0" borderId="8" xfId="0" applyNumberFormat="1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57150</xdr:rowOff>
    </xdr:from>
    <xdr:to>
      <xdr:col>6</xdr:col>
      <xdr:colOff>133351</xdr:colOff>
      <xdr:row>5</xdr:row>
      <xdr:rowOff>19050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57150"/>
          <a:ext cx="895350" cy="923925"/>
        </a:xfrm>
        <a:prstGeom prst="rect">
          <a:avLst/>
        </a:prstGeom>
      </xdr:spPr>
    </xdr:pic>
    <xdr:clientData/>
  </xdr:twoCellAnchor>
  <xdr:twoCellAnchor editAs="oneCell">
    <xdr:from>
      <xdr:col>34</xdr:col>
      <xdr:colOff>85725</xdr:colOff>
      <xdr:row>1</xdr:row>
      <xdr:rowOff>104775</xdr:rowOff>
    </xdr:from>
    <xdr:to>
      <xdr:col>38</xdr:col>
      <xdr:colOff>74071</xdr:colOff>
      <xdr:row>4</xdr:row>
      <xdr:rowOff>114300</xdr:rowOff>
    </xdr:to>
    <xdr:pic>
      <xdr:nvPicPr>
        <xdr:cNvPr id="9" name="3 Resim" descr="C:\Users\Windows8.1\AppData\Local\Microsoft\Windows\INetCache\IE\K3BBIW86\çü_veteriner amblem.jpg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895"/>
        <a:stretch>
          <a:fillRect/>
        </a:stretch>
      </xdr:blipFill>
      <xdr:spPr bwMode="auto">
        <a:xfrm>
          <a:off x="5305425" y="200025"/>
          <a:ext cx="759871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lgelerim\&#214;&#287;renci%20Bilgileri\&#214;&#287;renci%20Bilgile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ğrenci Sayıları"/>
      <sheetName val="Bilgi"/>
      <sheetName val="Foto"/>
      <sheetName val="Öğrenci Belgesi"/>
      <sheetName val="İller"/>
      <sheetName val="İlçeler"/>
      <sheetName val="1. Sınıf"/>
      <sheetName val="2. Sınıf"/>
      <sheetName val="3. Sınıf"/>
    </sheetNames>
    <sheetDataSet>
      <sheetData sheetId="0"/>
      <sheetData sheetId="1">
        <row r="4">
          <cell r="B4">
            <v>46654655326</v>
          </cell>
        </row>
      </sheetData>
      <sheetData sheetId="2"/>
      <sheetData sheetId="3">
        <row r="16">
          <cell r="Q16">
            <v>29015148392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CW349"/>
  <sheetViews>
    <sheetView tabSelected="1" topLeftCell="A39" workbookViewId="0">
      <selection activeCell="B48" sqref="B48:AM49"/>
    </sheetView>
  </sheetViews>
  <sheetFormatPr defaultRowHeight="15" x14ac:dyDescent="0.25"/>
  <cols>
    <col min="1" max="1" width="0.5703125" customWidth="1"/>
    <col min="2" max="9" width="2.42578125" customWidth="1"/>
    <col min="10" max="12" width="2" customWidth="1"/>
    <col min="13" max="13" width="1.28515625" customWidth="1"/>
    <col min="14" max="34" width="2.42578125" customWidth="1"/>
    <col min="35" max="35" width="3.28515625" customWidth="1"/>
    <col min="36" max="36" width="2.28515625" customWidth="1"/>
    <col min="37" max="38" width="3" customWidth="1"/>
    <col min="39" max="39" width="2.42578125" customWidth="1"/>
    <col min="40" max="40" width="0.5703125" customWidth="1"/>
    <col min="41" max="51" width="2.42578125" customWidth="1"/>
    <col min="52" max="52" width="1.5703125" customWidth="1"/>
    <col min="53" max="53" width="1.7109375" customWidth="1"/>
    <col min="54" max="54" width="1.5703125" customWidth="1"/>
    <col min="55" max="62" width="6.85546875" customWidth="1"/>
    <col min="63" max="64" width="4.140625" hidden="1" customWidth="1"/>
    <col min="65" max="65" width="33.28515625" hidden="1" customWidth="1"/>
    <col min="66" max="66" width="2.7109375" bestFit="1" customWidth="1"/>
    <col min="67" max="67" width="3.7109375" bestFit="1" customWidth="1"/>
    <col min="68" max="68" width="3.85546875" bestFit="1" customWidth="1"/>
    <col min="69" max="69" width="2.7109375" bestFit="1" customWidth="1"/>
    <col min="70" max="70" width="2.5703125" bestFit="1" customWidth="1"/>
    <col min="71" max="74" width="3.28515625" bestFit="1" customWidth="1"/>
    <col min="75" max="75" width="3.7109375" bestFit="1" customWidth="1"/>
    <col min="76" max="76" width="3.85546875" bestFit="1" customWidth="1"/>
    <col min="77" max="77" width="3.28515625" bestFit="1" customWidth="1"/>
    <col min="78" max="78" width="3.140625" bestFit="1" customWidth="1"/>
    <col min="79" max="83" width="3.85546875" bestFit="1" customWidth="1"/>
    <col min="84" max="84" width="3.140625" bestFit="1" customWidth="1"/>
    <col min="85" max="85" width="3.28515625" bestFit="1" customWidth="1"/>
    <col min="86" max="86" width="2.7109375" bestFit="1" customWidth="1"/>
    <col min="87" max="87" width="2.5703125" bestFit="1" customWidth="1"/>
    <col min="88" max="91" width="3.28515625" bestFit="1" customWidth="1"/>
  </cols>
  <sheetData>
    <row r="1" spans="1:101" ht="7.5" customHeight="1" x14ac:dyDescent="0.2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2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41">
        <v>2</v>
      </c>
      <c r="BD1" s="13">
        <v>1</v>
      </c>
      <c r="BE1" s="35" t="str">
        <f>N19</f>
        <v>22/06/2026</v>
      </c>
      <c r="BF1" s="35" t="str">
        <f>X19</f>
        <v>20/07/2026</v>
      </c>
      <c r="BG1" s="13"/>
      <c r="BH1" s="13"/>
      <c r="BI1" s="13"/>
      <c r="BJ1" s="13"/>
      <c r="BK1" s="13"/>
      <c r="BL1" s="13"/>
      <c r="BM1" s="13"/>
      <c r="BN1" s="13"/>
      <c r="BO1" s="13" t="s">
        <v>17</v>
      </c>
      <c r="BP1" s="13" t="s">
        <v>18</v>
      </c>
      <c r="BQ1" s="13" t="s">
        <v>19</v>
      </c>
      <c r="BR1" s="13" t="s">
        <v>20</v>
      </c>
      <c r="BS1" s="13" t="s">
        <v>21</v>
      </c>
      <c r="BT1" s="13" t="s">
        <v>22</v>
      </c>
      <c r="BU1" s="13" t="s">
        <v>23</v>
      </c>
      <c r="BV1" s="13" t="s">
        <v>24</v>
      </c>
      <c r="BW1" s="13" t="s">
        <v>17</v>
      </c>
      <c r="BX1" s="13" t="s">
        <v>18</v>
      </c>
      <c r="BY1" s="13" t="s">
        <v>19</v>
      </c>
      <c r="BZ1" s="13" t="s">
        <v>20</v>
      </c>
      <c r="CA1" s="13" t="s">
        <v>21</v>
      </c>
      <c r="CB1" s="13" t="s">
        <v>22</v>
      </c>
      <c r="CC1" s="13" t="s">
        <v>23</v>
      </c>
      <c r="CD1" s="13" t="s">
        <v>24</v>
      </c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</row>
    <row r="2" spans="1:101" ht="18.75" x14ac:dyDescent="0.25">
      <c r="A2" s="127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41"/>
      <c r="BD2" s="13">
        <v>2</v>
      </c>
      <c r="BE2" s="35" t="str">
        <f>N20</f>
        <v>29/06/2026</v>
      </c>
      <c r="BF2" s="35" t="str">
        <f>X20</f>
        <v>27/07/2026</v>
      </c>
      <c r="BG2" s="13"/>
      <c r="BH2" s="13"/>
      <c r="BI2" s="13"/>
      <c r="BJ2" s="13"/>
      <c r="BK2" s="13"/>
      <c r="BL2" s="13"/>
      <c r="BM2" s="13"/>
      <c r="BN2" s="13" t="s">
        <v>25</v>
      </c>
      <c r="BO2" s="13" t="str">
        <f>CONCATENATE($BO$1,BN2)</f>
        <v>ab</v>
      </c>
      <c r="BP2" s="13" t="str">
        <f>CONCATENATE(BP$1,$BN2)</f>
        <v>eb</v>
      </c>
      <c r="BQ2" s="13" t="str">
        <f>CONCATENATE($BQ$1,$BN2)</f>
        <v>ib</v>
      </c>
      <c r="BR2" s="13" t="str">
        <f>CONCATENATE($BR$1,$BN2)</f>
        <v>ıb</v>
      </c>
      <c r="BS2" s="13" t="str">
        <f>CONCATENATE($BS$1,$BN2)</f>
        <v>ob</v>
      </c>
      <c r="BT2" s="13" t="str">
        <f>CONCATENATE($BT$1,$BN2)</f>
        <v>öb</v>
      </c>
      <c r="BU2" s="13" t="str">
        <f>CONCATENATE($BU$1,$BN2)</f>
        <v>ub</v>
      </c>
      <c r="BV2" s="13" t="str">
        <f>CONCATENATE($BV$1,$BN2)</f>
        <v>üb</v>
      </c>
      <c r="BW2" s="13" t="str">
        <f>CONCATENATE($BN2,BO$1)</f>
        <v>ba</v>
      </c>
      <c r="BX2" s="13" t="str">
        <f>CONCATENATE($BN2,$BP$1)</f>
        <v>be</v>
      </c>
      <c r="BY2" s="13" t="str">
        <f>CONCATENATE($BN2,$BQ$1)</f>
        <v>bi</v>
      </c>
      <c r="BZ2" s="13" t="str">
        <f>CONCATENATE($BN2,$BR$1)</f>
        <v>bı</v>
      </c>
      <c r="CA2" s="13" t="str">
        <f>CONCATENATE($BN2,$BS$1)</f>
        <v>bo</v>
      </c>
      <c r="CB2" s="13" t="str">
        <f>CONCATENATE($BN2,$BT$1)</f>
        <v>bö</v>
      </c>
      <c r="CC2" s="13" t="str">
        <f>CONCATENATE($BN2,$BU$1)</f>
        <v>bu</v>
      </c>
      <c r="CD2" s="13" t="str">
        <f>CONCATENATE($BN2,$BV$1)</f>
        <v>bü</v>
      </c>
      <c r="CE2" s="13" t="str">
        <f>BO2</f>
        <v>ab</v>
      </c>
      <c r="CF2" s="13" t="s">
        <v>46</v>
      </c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</row>
    <row r="3" spans="1:101" ht="18.75" x14ac:dyDescent="0.25">
      <c r="A3" s="127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41"/>
      <c r="BD3" s="13">
        <v>3</v>
      </c>
      <c r="BE3" s="35">
        <f>N21</f>
        <v>46209</v>
      </c>
      <c r="BF3" s="35">
        <f>X21</f>
        <v>46237</v>
      </c>
      <c r="BG3" s="13"/>
      <c r="BH3" s="13"/>
      <c r="BI3" s="13"/>
      <c r="BJ3" s="13"/>
      <c r="BK3" s="13"/>
      <c r="BL3" s="13"/>
      <c r="BM3" s="13"/>
      <c r="BN3" s="13" t="s">
        <v>26</v>
      </c>
      <c r="BO3" s="13" t="str">
        <f t="shared" ref="BO3:BO23" si="0">CONCATENATE($BO$1,BN3)</f>
        <v>ac</v>
      </c>
      <c r="BP3" s="13" t="str">
        <f t="shared" ref="BP3:BP23" si="1">CONCATENATE($BP$1,BN3)</f>
        <v>ec</v>
      </c>
      <c r="BQ3" s="13" t="str">
        <f t="shared" ref="BQ3:BQ23" si="2">CONCATENATE($BQ$1,$BN3)</f>
        <v>ic</v>
      </c>
      <c r="BR3" s="13" t="str">
        <f t="shared" ref="BR3:BR23" si="3">CONCATENATE($BR$1,$BN3)</f>
        <v>ıc</v>
      </c>
      <c r="BS3" s="13" t="str">
        <f t="shared" ref="BS3:BS23" si="4">CONCATENATE($BS$1,$BN3)</f>
        <v>oc</v>
      </c>
      <c r="BT3" s="13" t="str">
        <f t="shared" ref="BT3:BT23" si="5">CONCATENATE($BT$1,$BN3)</f>
        <v>öc</v>
      </c>
      <c r="BU3" s="13" t="str">
        <f t="shared" ref="BU3:BU23" si="6">CONCATENATE($BU$1,$BN3)</f>
        <v>uc</v>
      </c>
      <c r="BV3" s="13" t="str">
        <f t="shared" ref="BV3:BV23" si="7">CONCATENATE($BV$1,$BN3)</f>
        <v>üc</v>
      </c>
      <c r="BW3" s="13" t="str">
        <f t="shared" ref="BW3:BW23" si="8">CONCATENATE(BN3,$BO$1)</f>
        <v>ca</v>
      </c>
      <c r="BX3" s="13" t="str">
        <f t="shared" ref="BX3:BX23" si="9">CONCATENATE($BN3,$BP$1)</f>
        <v>ce</v>
      </c>
      <c r="BY3" s="13" t="str">
        <f t="shared" ref="BY3:BY23" si="10">CONCATENATE($BN3,$BQ$1)</f>
        <v>ci</v>
      </c>
      <c r="BZ3" s="13" t="str">
        <f t="shared" ref="BZ3:BZ23" si="11">CONCATENATE($BN3,$BR$1)</f>
        <v>cı</v>
      </c>
      <c r="CA3" s="13" t="str">
        <f t="shared" ref="CA3:CA23" si="12">CONCATENATE($BN3,$BS$1)</f>
        <v>co</v>
      </c>
      <c r="CB3" s="13" t="str">
        <f t="shared" ref="CB3:CB23" si="13">CONCATENATE($BN3,$BT$1)</f>
        <v>cö</v>
      </c>
      <c r="CC3" s="13" t="str">
        <f t="shared" ref="CC3:CC23" si="14">CONCATENATE($BN3,$BU$1)</f>
        <v>cu</v>
      </c>
      <c r="CD3" s="13" t="str">
        <f t="shared" ref="CD3:CD23" si="15">CONCATENATE($BN3,$BV$1)</f>
        <v>cü</v>
      </c>
      <c r="CE3" s="13" t="str">
        <f t="shared" ref="CE3:CE23" si="16">BO3</f>
        <v>ac</v>
      </c>
      <c r="CF3" s="13" t="s">
        <v>46</v>
      </c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</row>
    <row r="4" spans="1:101" ht="18.75" x14ac:dyDescent="0.25">
      <c r="A4" s="127" t="s">
        <v>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41"/>
      <c r="BD4" s="13"/>
      <c r="BE4" s="13"/>
      <c r="BF4" s="35"/>
      <c r="BG4" s="13"/>
      <c r="BH4" s="13"/>
      <c r="BI4" s="13"/>
      <c r="BJ4" s="13"/>
      <c r="BK4" s="13"/>
      <c r="BL4" s="13"/>
      <c r="BM4" s="13"/>
      <c r="BN4" s="13" t="s">
        <v>27</v>
      </c>
      <c r="BO4" s="13" t="str">
        <f t="shared" si="0"/>
        <v>aç</v>
      </c>
      <c r="BP4" s="13" t="str">
        <f t="shared" si="1"/>
        <v>eç</v>
      </c>
      <c r="BQ4" s="13" t="str">
        <f t="shared" si="2"/>
        <v>iç</v>
      </c>
      <c r="BR4" s="13" t="str">
        <f t="shared" si="3"/>
        <v>ıç</v>
      </c>
      <c r="BS4" s="13" t="str">
        <f t="shared" si="4"/>
        <v>oç</v>
      </c>
      <c r="BT4" s="13" t="str">
        <f t="shared" si="5"/>
        <v>öç</v>
      </c>
      <c r="BU4" s="13" t="str">
        <f t="shared" si="6"/>
        <v>uç</v>
      </c>
      <c r="BV4" s="13" t="str">
        <f t="shared" si="7"/>
        <v>üç</v>
      </c>
      <c r="BW4" s="13" t="str">
        <f t="shared" si="8"/>
        <v>ça</v>
      </c>
      <c r="BX4" s="13" t="str">
        <f t="shared" si="9"/>
        <v>çe</v>
      </c>
      <c r="BY4" s="13" t="str">
        <f t="shared" si="10"/>
        <v>çi</v>
      </c>
      <c r="BZ4" s="13" t="str">
        <f t="shared" si="11"/>
        <v>çı</v>
      </c>
      <c r="CA4" s="13" t="str">
        <f t="shared" si="12"/>
        <v>ço</v>
      </c>
      <c r="CB4" s="13" t="str">
        <f t="shared" si="13"/>
        <v>çö</v>
      </c>
      <c r="CC4" s="13" t="str">
        <f t="shared" si="14"/>
        <v>çu</v>
      </c>
      <c r="CD4" s="13" t="str">
        <f t="shared" si="15"/>
        <v>çü</v>
      </c>
      <c r="CE4" s="13" t="str">
        <f t="shared" si="16"/>
        <v>aç</v>
      </c>
      <c r="CF4" s="13" t="s">
        <v>46</v>
      </c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</row>
    <row r="5" spans="1:101" ht="12" customHeight="1" x14ac:dyDescent="0.25">
      <c r="A5" s="2"/>
      <c r="AN5" s="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 t="s">
        <v>28</v>
      </c>
      <c r="BO5" s="13" t="str">
        <f t="shared" si="0"/>
        <v>ad</v>
      </c>
      <c r="BP5" s="13" t="str">
        <f t="shared" si="1"/>
        <v>ed</v>
      </c>
      <c r="BQ5" s="13" t="str">
        <f t="shared" si="2"/>
        <v>id</v>
      </c>
      <c r="BR5" s="13" t="str">
        <f t="shared" si="3"/>
        <v>ıd</v>
      </c>
      <c r="BS5" s="13" t="str">
        <f t="shared" si="4"/>
        <v>od</v>
      </c>
      <c r="BT5" s="13" t="str">
        <f t="shared" si="5"/>
        <v>öd</v>
      </c>
      <c r="BU5" s="13" t="str">
        <f t="shared" si="6"/>
        <v>ud</v>
      </c>
      <c r="BV5" s="13" t="str">
        <f t="shared" si="7"/>
        <v>üd</v>
      </c>
      <c r="BW5" s="13" t="str">
        <f t="shared" si="8"/>
        <v>da</v>
      </c>
      <c r="BX5" s="13" t="str">
        <f t="shared" si="9"/>
        <v>de</v>
      </c>
      <c r="BY5" s="13" t="str">
        <f t="shared" si="10"/>
        <v>di</v>
      </c>
      <c r="BZ5" s="13" t="str">
        <f t="shared" si="11"/>
        <v>dı</v>
      </c>
      <c r="CA5" s="13" t="str">
        <f t="shared" si="12"/>
        <v>do</v>
      </c>
      <c r="CB5" s="13" t="str">
        <f t="shared" si="13"/>
        <v>dö</v>
      </c>
      <c r="CC5" s="13" t="str">
        <f t="shared" si="14"/>
        <v>du</v>
      </c>
      <c r="CD5" s="13" t="str">
        <f t="shared" si="15"/>
        <v>dü</v>
      </c>
      <c r="CE5" s="13" t="str">
        <f t="shared" si="16"/>
        <v>ad</v>
      </c>
      <c r="CF5" s="13" t="s">
        <v>46</v>
      </c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</row>
    <row r="6" spans="1:101" ht="3.75" customHeight="1" thickBo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6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 t="s">
        <v>29</v>
      </c>
      <c r="BO6" s="13" t="str">
        <f t="shared" si="0"/>
        <v>af</v>
      </c>
      <c r="BP6" s="13" t="str">
        <f t="shared" si="1"/>
        <v>ef</v>
      </c>
      <c r="BQ6" s="13" t="str">
        <f t="shared" si="2"/>
        <v>if</v>
      </c>
      <c r="BR6" s="13" t="str">
        <f t="shared" si="3"/>
        <v>ıf</v>
      </c>
      <c r="BS6" s="13" t="str">
        <f t="shared" si="4"/>
        <v>of</v>
      </c>
      <c r="BT6" s="13" t="str">
        <f t="shared" si="5"/>
        <v>öf</v>
      </c>
      <c r="BU6" s="13" t="str">
        <f t="shared" si="6"/>
        <v>uf</v>
      </c>
      <c r="BV6" s="13" t="str">
        <f t="shared" si="7"/>
        <v>üf</v>
      </c>
      <c r="BW6" s="13" t="str">
        <f t="shared" si="8"/>
        <v>fa</v>
      </c>
      <c r="BX6" s="13" t="str">
        <f t="shared" si="9"/>
        <v>fe</v>
      </c>
      <c r="BY6" s="13" t="str">
        <f t="shared" si="10"/>
        <v>fi</v>
      </c>
      <c r="BZ6" s="13" t="str">
        <f t="shared" si="11"/>
        <v>fı</v>
      </c>
      <c r="CA6" s="13" t="str">
        <f t="shared" si="12"/>
        <v>fo</v>
      </c>
      <c r="CB6" s="13" t="str">
        <f t="shared" si="13"/>
        <v>fö</v>
      </c>
      <c r="CC6" s="13" t="str">
        <f t="shared" si="14"/>
        <v>fu</v>
      </c>
      <c r="CD6" s="13" t="str">
        <f t="shared" si="15"/>
        <v>fü</v>
      </c>
      <c r="CE6" s="13" t="str">
        <f t="shared" si="16"/>
        <v>af</v>
      </c>
      <c r="CF6" s="13" t="s">
        <v>46</v>
      </c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</row>
    <row r="7" spans="1:101" ht="3" customHeight="1" thickBot="1" x14ac:dyDescent="0.3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2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 t="s">
        <v>30</v>
      </c>
      <c r="BO7" s="13" t="str">
        <f t="shared" si="0"/>
        <v>ag</v>
      </c>
      <c r="BP7" s="13" t="str">
        <f t="shared" si="1"/>
        <v>eg</v>
      </c>
      <c r="BQ7" s="13" t="str">
        <f t="shared" si="2"/>
        <v>ig</v>
      </c>
      <c r="BR7" s="13" t="str">
        <f t="shared" si="3"/>
        <v>ıg</v>
      </c>
      <c r="BS7" s="13" t="str">
        <f t="shared" si="4"/>
        <v>og</v>
      </c>
      <c r="BT7" s="13" t="str">
        <f t="shared" si="5"/>
        <v>ög</v>
      </c>
      <c r="BU7" s="13" t="str">
        <f t="shared" si="6"/>
        <v>ug</v>
      </c>
      <c r="BV7" s="13" t="str">
        <f t="shared" si="7"/>
        <v>üg</v>
      </c>
      <c r="BW7" s="13" t="str">
        <f t="shared" si="8"/>
        <v>ga</v>
      </c>
      <c r="BX7" s="13" t="str">
        <f t="shared" si="9"/>
        <v>ge</v>
      </c>
      <c r="BY7" s="13" t="str">
        <f t="shared" si="10"/>
        <v>gi</v>
      </c>
      <c r="BZ7" s="13" t="str">
        <f t="shared" si="11"/>
        <v>gı</v>
      </c>
      <c r="CA7" s="13" t="str">
        <f t="shared" si="12"/>
        <v>go</v>
      </c>
      <c r="CB7" s="13" t="str">
        <f t="shared" si="13"/>
        <v>gö</v>
      </c>
      <c r="CC7" s="13" t="str">
        <f t="shared" si="14"/>
        <v>gu</v>
      </c>
      <c r="CD7" s="13" t="str">
        <f t="shared" si="15"/>
        <v>gü</v>
      </c>
      <c r="CE7" s="13" t="str">
        <f t="shared" si="16"/>
        <v>ag</v>
      </c>
      <c r="CF7" s="13" t="s">
        <v>46</v>
      </c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</row>
    <row r="8" spans="1:101" ht="15.75" thickBot="1" x14ac:dyDescent="0.3">
      <c r="A8" s="2"/>
      <c r="B8" s="108" t="s">
        <v>3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4"/>
      <c r="AN8" s="3"/>
      <c r="AO8" s="13"/>
      <c r="AP8" s="42" t="s">
        <v>54</v>
      </c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4"/>
      <c r="BC8" s="45">
        <v>2015146010</v>
      </c>
      <c r="BD8" s="46"/>
      <c r="BE8" s="46"/>
      <c r="BF8" s="46"/>
      <c r="BG8" s="46"/>
      <c r="BH8" s="46"/>
      <c r="BI8" s="46"/>
      <c r="BJ8" s="47"/>
      <c r="BK8" s="27" t="e">
        <f>VLOOKUP(BC15,#REF!,3,0)</f>
        <v>#REF!</v>
      </c>
      <c r="BL8" s="15" t="e">
        <f>BK8</f>
        <v>#REF!</v>
      </c>
      <c r="BM8" s="15" t="e">
        <f>VLOOKUP(BC15,#REF!,4,0)</f>
        <v>#REF!</v>
      </c>
      <c r="BN8" s="13" t="s">
        <v>31</v>
      </c>
      <c r="BO8" s="13" t="str">
        <f t="shared" si="0"/>
        <v>ağ</v>
      </c>
      <c r="BP8" s="13" t="str">
        <f t="shared" si="1"/>
        <v>eğ</v>
      </c>
      <c r="BQ8" s="13" t="str">
        <f t="shared" si="2"/>
        <v>iğ</v>
      </c>
      <c r="BR8" s="13" t="str">
        <f t="shared" si="3"/>
        <v>ığ</v>
      </c>
      <c r="BS8" s="13" t="str">
        <f t="shared" si="4"/>
        <v>oğ</v>
      </c>
      <c r="BT8" s="13" t="str">
        <f t="shared" si="5"/>
        <v>öğ</v>
      </c>
      <c r="BU8" s="13" t="str">
        <f t="shared" si="6"/>
        <v>uğ</v>
      </c>
      <c r="BV8" s="13" t="str">
        <f t="shared" si="7"/>
        <v>üğ</v>
      </c>
      <c r="BW8" s="13" t="str">
        <f t="shared" si="8"/>
        <v>ğa</v>
      </c>
      <c r="BX8" s="13" t="str">
        <f t="shared" si="9"/>
        <v>ğe</v>
      </c>
      <c r="BY8" s="13" t="str">
        <f t="shared" si="10"/>
        <v>ği</v>
      </c>
      <c r="BZ8" s="13" t="str">
        <f t="shared" si="11"/>
        <v>ğı</v>
      </c>
      <c r="CA8" s="13" t="str">
        <f t="shared" si="12"/>
        <v>ğo</v>
      </c>
      <c r="CB8" s="13" t="str">
        <f t="shared" si="13"/>
        <v>ğö</v>
      </c>
      <c r="CC8" s="13" t="str">
        <f t="shared" si="14"/>
        <v>ğu</v>
      </c>
      <c r="CD8" s="13" t="str">
        <f t="shared" si="15"/>
        <v>ğü</v>
      </c>
      <c r="CE8" s="13" t="str">
        <f t="shared" si="16"/>
        <v>ağ</v>
      </c>
      <c r="CF8" s="13" t="s">
        <v>46</v>
      </c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1:101" ht="15" customHeight="1" thickBot="1" x14ac:dyDescent="0.3">
      <c r="A9" s="2"/>
      <c r="B9" s="122" t="s">
        <v>4</v>
      </c>
      <c r="C9" s="123"/>
      <c r="D9" s="123"/>
      <c r="E9" s="123"/>
      <c r="F9" s="123"/>
      <c r="G9" s="123"/>
      <c r="H9" s="123"/>
      <c r="I9" s="123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5"/>
      <c r="AJ9" s="112" t="s">
        <v>93</v>
      </c>
      <c r="AK9" s="113"/>
      <c r="AL9" s="113"/>
      <c r="AM9" s="114"/>
      <c r="AN9" s="3"/>
      <c r="AO9" s="13"/>
      <c r="AP9" s="42" t="s">
        <v>55</v>
      </c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4"/>
      <c r="BC9" s="45" t="s">
        <v>56</v>
      </c>
      <c r="BD9" s="46"/>
      <c r="BE9" s="46"/>
      <c r="BF9" s="46"/>
      <c r="BG9" s="46"/>
      <c r="BH9" s="46"/>
      <c r="BI9" s="46"/>
      <c r="BJ9" s="47"/>
      <c r="BK9" s="27" t="e">
        <f>VLOOKUP(($BC$15+1),#REF!,3,0)</f>
        <v>#REF!</v>
      </c>
      <c r="BL9" s="15" t="e">
        <f t="shared" ref="BL9:BL37" si="17">BL8+BK9</f>
        <v>#REF!</v>
      </c>
      <c r="BM9" s="15" t="e">
        <f>BM8+BC14-1</f>
        <v>#REF!</v>
      </c>
      <c r="BN9" s="13" t="s">
        <v>32</v>
      </c>
      <c r="BO9" s="13" t="str">
        <f t="shared" si="0"/>
        <v>ah</v>
      </c>
      <c r="BP9" s="13" t="str">
        <f t="shared" si="1"/>
        <v>eh</v>
      </c>
      <c r="BQ9" s="13" t="str">
        <f t="shared" si="2"/>
        <v>ih</v>
      </c>
      <c r="BR9" s="13" t="str">
        <f t="shared" si="3"/>
        <v>ıh</v>
      </c>
      <c r="BS9" s="13" t="str">
        <f t="shared" si="4"/>
        <v>oh</v>
      </c>
      <c r="BT9" s="13" t="str">
        <f t="shared" si="5"/>
        <v>öh</v>
      </c>
      <c r="BU9" s="13" t="str">
        <f t="shared" si="6"/>
        <v>uh</v>
      </c>
      <c r="BV9" s="13" t="str">
        <f t="shared" si="7"/>
        <v>üh</v>
      </c>
      <c r="BW9" s="13" t="str">
        <f t="shared" si="8"/>
        <v>ha</v>
      </c>
      <c r="BX9" s="13" t="str">
        <f t="shared" si="9"/>
        <v>he</v>
      </c>
      <c r="BY9" s="13" t="str">
        <f t="shared" si="10"/>
        <v>hi</v>
      </c>
      <c r="BZ9" s="13" t="str">
        <f t="shared" si="11"/>
        <v>hı</v>
      </c>
      <c r="CA9" s="13" t="str">
        <f t="shared" si="12"/>
        <v>ho</v>
      </c>
      <c r="CB9" s="13" t="str">
        <f t="shared" si="13"/>
        <v>hö</v>
      </c>
      <c r="CC9" s="13" t="str">
        <f t="shared" si="14"/>
        <v>hu</v>
      </c>
      <c r="CD9" s="13" t="str">
        <f t="shared" si="15"/>
        <v>hü</v>
      </c>
      <c r="CE9" s="13" t="str">
        <f t="shared" si="16"/>
        <v>ah</v>
      </c>
      <c r="CF9" s="13" t="s">
        <v>46</v>
      </c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</row>
    <row r="10" spans="1:101" ht="15.75" thickBot="1" x14ac:dyDescent="0.3">
      <c r="A10" s="2"/>
      <c r="B10" s="54" t="s">
        <v>5</v>
      </c>
      <c r="C10" s="55"/>
      <c r="D10" s="55"/>
      <c r="E10" s="55"/>
      <c r="F10" s="55"/>
      <c r="G10" s="55"/>
      <c r="H10" s="55"/>
      <c r="I10" s="55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09"/>
      <c r="AJ10" s="115"/>
      <c r="AK10" s="116"/>
      <c r="AL10" s="116"/>
      <c r="AM10" s="117"/>
      <c r="AN10" s="3"/>
      <c r="AO10" s="13"/>
      <c r="AP10" s="42" t="s">
        <v>77</v>
      </c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4"/>
      <c r="BC10" s="45" t="s">
        <v>62</v>
      </c>
      <c r="BD10" s="46"/>
      <c r="BE10" s="46"/>
      <c r="BF10" s="46"/>
      <c r="BG10" s="46"/>
      <c r="BH10" s="46"/>
      <c r="BI10" s="46"/>
      <c r="BJ10" s="47"/>
      <c r="BK10" s="27" t="e">
        <f>VLOOKUP(($BC$15+2),#REF!,3,0)</f>
        <v>#REF!</v>
      </c>
      <c r="BL10" s="15" t="e">
        <f t="shared" si="17"/>
        <v>#REF!</v>
      </c>
      <c r="BM10" s="18" t="e">
        <f>VLOOKUP(BM9,#REF!,2,0)</f>
        <v>#REF!</v>
      </c>
      <c r="BN10" s="13" t="s">
        <v>33</v>
      </c>
      <c r="BO10" s="13" t="str">
        <f t="shared" si="0"/>
        <v>aj</v>
      </c>
      <c r="BP10" s="13" t="str">
        <f t="shared" si="1"/>
        <v>ej</v>
      </c>
      <c r="BQ10" s="13" t="str">
        <f t="shared" si="2"/>
        <v>ij</v>
      </c>
      <c r="BR10" s="13" t="str">
        <f t="shared" si="3"/>
        <v>ıj</v>
      </c>
      <c r="BS10" s="13" t="str">
        <f t="shared" si="4"/>
        <v>oj</v>
      </c>
      <c r="BT10" s="13" t="str">
        <f t="shared" si="5"/>
        <v>öj</v>
      </c>
      <c r="BU10" s="13" t="str">
        <f t="shared" si="6"/>
        <v>uj</v>
      </c>
      <c r="BV10" s="13" t="str">
        <f t="shared" si="7"/>
        <v>üj</v>
      </c>
      <c r="BW10" s="13" t="str">
        <f t="shared" si="8"/>
        <v>ja</v>
      </c>
      <c r="BX10" s="13" t="str">
        <f t="shared" si="9"/>
        <v>je</v>
      </c>
      <c r="BY10" s="13" t="str">
        <f t="shared" si="10"/>
        <v>ji</v>
      </c>
      <c r="BZ10" s="13" t="str">
        <f t="shared" si="11"/>
        <v>jı</v>
      </c>
      <c r="CA10" s="13" t="str">
        <f t="shared" si="12"/>
        <v>jo</v>
      </c>
      <c r="CB10" s="13" t="str">
        <f t="shared" si="13"/>
        <v>jö</v>
      </c>
      <c r="CC10" s="13" t="str">
        <f t="shared" si="14"/>
        <v>ju</v>
      </c>
      <c r="CD10" s="13" t="str">
        <f t="shared" si="15"/>
        <v>jü</v>
      </c>
      <c r="CE10" s="13" t="str">
        <f t="shared" si="16"/>
        <v>aj</v>
      </c>
      <c r="CF10" s="13" t="s">
        <v>46</v>
      </c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</row>
    <row r="11" spans="1:101" ht="15" customHeight="1" thickBot="1" x14ac:dyDescent="0.3">
      <c r="A11" s="2"/>
      <c r="B11" s="54" t="s">
        <v>6</v>
      </c>
      <c r="C11" s="55"/>
      <c r="D11" s="55"/>
      <c r="E11" s="55"/>
      <c r="F11" s="55"/>
      <c r="G11" s="55"/>
      <c r="H11" s="55"/>
      <c r="I11" s="55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09"/>
      <c r="AJ11" s="115"/>
      <c r="AK11" s="116"/>
      <c r="AL11" s="116"/>
      <c r="AM11" s="117"/>
      <c r="AN11" s="3"/>
      <c r="AO11" s="13"/>
      <c r="AP11" s="42" t="s">
        <v>89</v>
      </c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4"/>
      <c r="BC11" s="45" t="s">
        <v>63</v>
      </c>
      <c r="BD11" s="46"/>
      <c r="BE11" s="46"/>
      <c r="BF11" s="46"/>
      <c r="BG11" s="46"/>
      <c r="BH11" s="46"/>
      <c r="BI11" s="46"/>
      <c r="BJ11" s="47"/>
      <c r="BK11" s="27" t="e">
        <f>VLOOKUP(($BC$15+3),#REF!,3,0)</f>
        <v>#REF!</v>
      </c>
      <c r="BL11" s="15" t="e">
        <f t="shared" si="17"/>
        <v>#REF!</v>
      </c>
      <c r="BM11" s="15" t="e">
        <f>VLOOKUP(BC16,#REF!,4,0)</f>
        <v>#REF!</v>
      </c>
      <c r="BN11" s="13" t="s">
        <v>34</v>
      </c>
      <c r="BO11" s="13" t="str">
        <f t="shared" si="0"/>
        <v>ak</v>
      </c>
      <c r="BP11" s="13" t="str">
        <f t="shared" si="1"/>
        <v>ek</v>
      </c>
      <c r="BQ11" s="13" t="str">
        <f t="shared" si="2"/>
        <v>ik</v>
      </c>
      <c r="BR11" s="13" t="str">
        <f t="shared" si="3"/>
        <v>ık</v>
      </c>
      <c r="BS11" s="13" t="str">
        <f t="shared" si="4"/>
        <v>ok</v>
      </c>
      <c r="BT11" s="13" t="str">
        <f t="shared" si="5"/>
        <v>ök</v>
      </c>
      <c r="BU11" s="13" t="str">
        <f t="shared" si="6"/>
        <v>uk</v>
      </c>
      <c r="BV11" s="13" t="str">
        <f t="shared" si="7"/>
        <v>ük</v>
      </c>
      <c r="BW11" s="13" t="str">
        <f t="shared" si="8"/>
        <v>ka</v>
      </c>
      <c r="BX11" s="13" t="str">
        <f t="shared" si="9"/>
        <v>ke</v>
      </c>
      <c r="BY11" s="13" t="str">
        <f t="shared" si="10"/>
        <v>ki</v>
      </c>
      <c r="BZ11" s="13" t="str">
        <f t="shared" si="11"/>
        <v>kı</v>
      </c>
      <c r="CA11" s="13" t="str">
        <f t="shared" si="12"/>
        <v>ko</v>
      </c>
      <c r="CB11" s="13" t="str">
        <f t="shared" si="13"/>
        <v>kö</v>
      </c>
      <c r="CC11" s="13" t="str">
        <f t="shared" si="14"/>
        <v>ku</v>
      </c>
      <c r="CD11" s="13" t="str">
        <f t="shared" si="15"/>
        <v>kü</v>
      </c>
      <c r="CE11" s="13" t="str">
        <f t="shared" si="16"/>
        <v>ak</v>
      </c>
      <c r="CF11" s="13" t="s">
        <v>46</v>
      </c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</row>
    <row r="12" spans="1:101" ht="15" customHeight="1" thickBot="1" x14ac:dyDescent="0.3">
      <c r="A12" s="2"/>
      <c r="B12" s="54" t="s">
        <v>7</v>
      </c>
      <c r="C12" s="55"/>
      <c r="D12" s="55"/>
      <c r="E12" s="55"/>
      <c r="F12" s="55"/>
      <c r="G12" s="55"/>
      <c r="H12" s="55"/>
      <c r="I12" s="55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09"/>
      <c r="AJ12" s="115"/>
      <c r="AK12" s="116"/>
      <c r="AL12" s="116"/>
      <c r="AM12" s="117"/>
      <c r="AN12" s="3"/>
      <c r="AO12" s="13"/>
      <c r="AP12" s="42" t="s">
        <v>89</v>
      </c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4"/>
      <c r="BC12" s="45" t="s">
        <v>64</v>
      </c>
      <c r="BD12" s="46"/>
      <c r="BE12" s="46"/>
      <c r="BF12" s="46"/>
      <c r="BG12" s="46"/>
      <c r="BH12" s="46"/>
      <c r="BI12" s="46"/>
      <c r="BJ12" s="47"/>
      <c r="BK12" s="27" t="e">
        <f>VLOOKUP(($BC$15+4),#REF!,3,0)</f>
        <v>#REF!</v>
      </c>
      <c r="BL12" s="15" t="e">
        <f t="shared" si="17"/>
        <v>#REF!</v>
      </c>
      <c r="BM12" s="15" t="e">
        <f>BM11+BC14-1</f>
        <v>#REF!</v>
      </c>
      <c r="BN12" s="13" t="s">
        <v>35</v>
      </c>
      <c r="BO12" s="13" t="str">
        <f t="shared" si="0"/>
        <v>al</v>
      </c>
      <c r="BP12" s="13" t="str">
        <f t="shared" si="1"/>
        <v>el</v>
      </c>
      <c r="BQ12" s="13" t="str">
        <f t="shared" si="2"/>
        <v>il</v>
      </c>
      <c r="BR12" s="13" t="str">
        <f t="shared" si="3"/>
        <v>ıl</v>
      </c>
      <c r="BS12" s="13" t="str">
        <f t="shared" si="4"/>
        <v>ol</v>
      </c>
      <c r="BT12" s="13" t="str">
        <f t="shared" si="5"/>
        <v>öl</v>
      </c>
      <c r="BU12" s="13" t="str">
        <f t="shared" si="6"/>
        <v>ul</v>
      </c>
      <c r="BV12" s="13" t="str">
        <f t="shared" si="7"/>
        <v>ül</v>
      </c>
      <c r="BW12" s="13" t="str">
        <f t="shared" si="8"/>
        <v>la</v>
      </c>
      <c r="BX12" s="13" t="str">
        <f t="shared" si="9"/>
        <v>le</v>
      </c>
      <c r="BY12" s="13" t="str">
        <f t="shared" si="10"/>
        <v>li</v>
      </c>
      <c r="BZ12" s="13" t="str">
        <f t="shared" si="11"/>
        <v>lı</v>
      </c>
      <c r="CA12" s="13" t="str">
        <f t="shared" si="12"/>
        <v>lo</v>
      </c>
      <c r="CB12" s="13" t="str">
        <f t="shared" si="13"/>
        <v>lö</v>
      </c>
      <c r="CC12" s="13" t="str">
        <f t="shared" si="14"/>
        <v>lu</v>
      </c>
      <c r="CD12" s="13" t="str">
        <f t="shared" si="15"/>
        <v>lü</v>
      </c>
      <c r="CE12" s="13" t="str">
        <f t="shared" si="16"/>
        <v>al</v>
      </c>
      <c r="CF12" s="13" t="s">
        <v>46</v>
      </c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</row>
    <row r="13" spans="1:101" ht="15" customHeight="1" thickBot="1" x14ac:dyDescent="0.3">
      <c r="A13" s="2"/>
      <c r="B13" s="54" t="s">
        <v>8</v>
      </c>
      <c r="C13" s="55"/>
      <c r="D13" s="55"/>
      <c r="E13" s="55"/>
      <c r="F13" s="55"/>
      <c r="G13" s="55"/>
      <c r="H13" s="55"/>
      <c r="I13" s="55"/>
      <c r="J13" s="109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1"/>
      <c r="AJ13" s="118"/>
      <c r="AK13" s="119"/>
      <c r="AL13" s="119"/>
      <c r="AM13" s="120"/>
      <c r="AN13" s="3"/>
      <c r="AO13" s="13" t="str">
        <f>MID(AP15,1,8)</f>
        <v>1. Dönem</v>
      </c>
      <c r="AP13" s="42" t="s">
        <v>78</v>
      </c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4"/>
      <c r="BC13" s="105" t="s">
        <v>15</v>
      </c>
      <c r="BD13" s="106"/>
      <c r="BE13" s="106"/>
      <c r="BF13" s="106"/>
      <c r="BG13" s="106"/>
      <c r="BH13" s="106"/>
      <c r="BI13" s="106"/>
      <c r="BJ13" s="107"/>
      <c r="BK13" s="27" t="e">
        <f>VLOOKUP(($BC$15+5),#REF!,3,0)</f>
        <v>#REF!</v>
      </c>
      <c r="BL13" s="15" t="e">
        <f t="shared" si="17"/>
        <v>#REF!</v>
      </c>
      <c r="BM13" s="18" t="e">
        <f>VLOOKUP(BM12,#REF!,2,0)</f>
        <v>#REF!</v>
      </c>
      <c r="BN13" s="13" t="s">
        <v>36</v>
      </c>
      <c r="BO13" s="13" t="str">
        <f t="shared" si="0"/>
        <v>am</v>
      </c>
      <c r="BP13" s="13" t="str">
        <f t="shared" si="1"/>
        <v>em</v>
      </c>
      <c r="BQ13" s="13" t="str">
        <f t="shared" si="2"/>
        <v>im</v>
      </c>
      <c r="BR13" s="13" t="str">
        <f t="shared" si="3"/>
        <v>ım</v>
      </c>
      <c r="BS13" s="13" t="str">
        <f t="shared" si="4"/>
        <v>om</v>
      </c>
      <c r="BT13" s="13" t="str">
        <f t="shared" si="5"/>
        <v>öm</v>
      </c>
      <c r="BU13" s="13" t="str">
        <f t="shared" si="6"/>
        <v>um</v>
      </c>
      <c r="BV13" s="13" t="str">
        <f t="shared" si="7"/>
        <v>üm</v>
      </c>
      <c r="BW13" s="13" t="str">
        <f t="shared" si="8"/>
        <v>ma</v>
      </c>
      <c r="BX13" s="13" t="str">
        <f t="shared" si="9"/>
        <v>me</v>
      </c>
      <c r="BY13" s="13" t="str">
        <f t="shared" si="10"/>
        <v>mi</v>
      </c>
      <c r="BZ13" s="13" t="str">
        <f t="shared" si="11"/>
        <v>mı</v>
      </c>
      <c r="CA13" s="13" t="str">
        <f t="shared" si="12"/>
        <v>mo</v>
      </c>
      <c r="CB13" s="13" t="str">
        <f t="shared" si="13"/>
        <v>mö</v>
      </c>
      <c r="CC13" s="13" t="str">
        <f t="shared" si="14"/>
        <v>mu</v>
      </c>
      <c r="CD13" s="13" t="str">
        <f t="shared" si="15"/>
        <v>mü</v>
      </c>
      <c r="CE13" s="13" t="str">
        <f t="shared" si="16"/>
        <v>am</v>
      </c>
      <c r="CF13" s="13" t="s">
        <v>46</v>
      </c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</row>
    <row r="14" spans="1:101" ht="15" customHeight="1" thickBot="1" x14ac:dyDescent="0.3">
      <c r="A14" s="2"/>
      <c r="B14" s="54" t="s">
        <v>9</v>
      </c>
      <c r="C14" s="55"/>
      <c r="D14" s="55"/>
      <c r="E14" s="55"/>
      <c r="F14" s="55"/>
      <c r="G14" s="55"/>
      <c r="H14" s="55"/>
      <c r="I14" s="55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4"/>
      <c r="AK14" s="124"/>
      <c r="AL14" s="124"/>
      <c r="AM14" s="131"/>
      <c r="AN14" s="3"/>
      <c r="AO14" s="13" t="str">
        <f>MID(AP16,1,8)</f>
        <v>2. Dönem</v>
      </c>
      <c r="AP14" s="42" t="s">
        <v>82</v>
      </c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4"/>
      <c r="BC14" s="105">
        <v>20</v>
      </c>
      <c r="BD14" s="106"/>
      <c r="BE14" s="106"/>
      <c r="BF14" s="106"/>
      <c r="BG14" s="106"/>
      <c r="BH14" s="106"/>
      <c r="BI14" s="106"/>
      <c r="BJ14" s="107"/>
      <c r="BK14" s="27" t="e">
        <f>VLOOKUP(($BC$15+6),#REF!,3,0)</f>
        <v>#REF!</v>
      </c>
      <c r="BL14" s="15" t="e">
        <f t="shared" si="17"/>
        <v>#REF!</v>
      </c>
      <c r="BM14" s="15" t="e">
        <f>VLOOKUP(BC17,#REF!,4,0)</f>
        <v>#REF!</v>
      </c>
      <c r="BN14" s="13" t="s">
        <v>37</v>
      </c>
      <c r="BO14" s="13" t="str">
        <f t="shared" si="0"/>
        <v>an</v>
      </c>
      <c r="BP14" s="13" t="str">
        <f t="shared" si="1"/>
        <v>en</v>
      </c>
      <c r="BQ14" s="13" t="str">
        <f t="shared" si="2"/>
        <v>in</v>
      </c>
      <c r="BR14" s="13" t="str">
        <f t="shared" si="3"/>
        <v>ın</v>
      </c>
      <c r="BS14" s="13" t="str">
        <f t="shared" si="4"/>
        <v>on</v>
      </c>
      <c r="BT14" s="13" t="str">
        <f t="shared" si="5"/>
        <v>ön</v>
      </c>
      <c r="BU14" s="13" t="str">
        <f t="shared" si="6"/>
        <v>un</v>
      </c>
      <c r="BV14" s="13" t="str">
        <f t="shared" si="7"/>
        <v>ün</v>
      </c>
      <c r="BW14" s="13" t="str">
        <f t="shared" si="8"/>
        <v>na</v>
      </c>
      <c r="BX14" s="13" t="str">
        <f t="shared" si="9"/>
        <v>ne</v>
      </c>
      <c r="BY14" s="13" t="str">
        <f t="shared" si="10"/>
        <v>ni</v>
      </c>
      <c r="BZ14" s="13" t="str">
        <f t="shared" si="11"/>
        <v>nı</v>
      </c>
      <c r="CA14" s="13" t="str">
        <f t="shared" si="12"/>
        <v>no</v>
      </c>
      <c r="CB14" s="13" t="str">
        <f t="shared" si="13"/>
        <v>nö</v>
      </c>
      <c r="CC14" s="13" t="str">
        <f t="shared" si="14"/>
        <v>nu</v>
      </c>
      <c r="CD14" s="13" t="str">
        <f t="shared" si="15"/>
        <v>nü</v>
      </c>
      <c r="CE14" s="13" t="str">
        <f t="shared" si="16"/>
        <v>an</v>
      </c>
      <c r="CF14" s="13" t="s">
        <v>46</v>
      </c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</row>
    <row r="15" spans="1:101" ht="15" customHeight="1" thickBot="1" x14ac:dyDescent="0.3">
      <c r="A15" s="2"/>
      <c r="B15" s="54" t="s">
        <v>12</v>
      </c>
      <c r="C15" s="55"/>
      <c r="D15" s="55"/>
      <c r="E15" s="55"/>
      <c r="F15" s="55"/>
      <c r="G15" s="55"/>
      <c r="H15" s="55"/>
      <c r="I15" s="55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32"/>
      <c r="AN15" s="3"/>
      <c r="AO15" s="13" t="str">
        <f>MID(AP17,1,8)</f>
        <v>3. Dönem</v>
      </c>
      <c r="AP15" s="42" t="s">
        <v>79</v>
      </c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4"/>
      <c r="BC15" s="87">
        <v>43269</v>
      </c>
      <c r="BD15" s="88"/>
      <c r="BE15" s="88"/>
      <c r="BF15" s="89"/>
      <c r="BG15" s="90" t="e">
        <f>BM10</f>
        <v>#REF!</v>
      </c>
      <c r="BH15" s="91"/>
      <c r="BI15" s="91"/>
      <c r="BJ15" s="92"/>
      <c r="BK15" s="27" t="e">
        <f>VLOOKUP(($BC$15+7),#REF!,3,0)</f>
        <v>#REF!</v>
      </c>
      <c r="BL15" s="15" t="e">
        <f t="shared" si="17"/>
        <v>#REF!</v>
      </c>
      <c r="BM15" s="15" t="e">
        <f>BM14+BC14-1</f>
        <v>#REF!</v>
      </c>
      <c r="BN15" s="13" t="s">
        <v>38</v>
      </c>
      <c r="BO15" s="13" t="str">
        <f t="shared" si="0"/>
        <v>ap</v>
      </c>
      <c r="BP15" s="13" t="str">
        <f t="shared" si="1"/>
        <v>ep</v>
      </c>
      <c r="BQ15" s="13" t="str">
        <f t="shared" si="2"/>
        <v>ip</v>
      </c>
      <c r="BR15" s="13" t="str">
        <f t="shared" si="3"/>
        <v>ıp</v>
      </c>
      <c r="BS15" s="13" t="str">
        <f t="shared" si="4"/>
        <v>op</v>
      </c>
      <c r="BT15" s="13" t="str">
        <f t="shared" si="5"/>
        <v>öp</v>
      </c>
      <c r="BU15" s="13" t="str">
        <f t="shared" si="6"/>
        <v>up</v>
      </c>
      <c r="BV15" s="13" t="str">
        <f t="shared" si="7"/>
        <v>üp</v>
      </c>
      <c r="BW15" s="13" t="str">
        <f t="shared" si="8"/>
        <v>pa</v>
      </c>
      <c r="BX15" s="13" t="str">
        <f t="shared" si="9"/>
        <v>pe</v>
      </c>
      <c r="BY15" s="13" t="str">
        <f t="shared" si="10"/>
        <v>pi</v>
      </c>
      <c r="BZ15" s="13" t="str">
        <f t="shared" si="11"/>
        <v>pı</v>
      </c>
      <c r="CA15" s="13" t="str">
        <f t="shared" si="12"/>
        <v>po</v>
      </c>
      <c r="CB15" s="13" t="str">
        <f t="shared" si="13"/>
        <v>pö</v>
      </c>
      <c r="CC15" s="13" t="str">
        <f t="shared" si="14"/>
        <v>pu</v>
      </c>
      <c r="CD15" s="13" t="str">
        <f t="shared" si="15"/>
        <v>pü</v>
      </c>
      <c r="CE15" s="13" t="str">
        <f t="shared" si="16"/>
        <v>ap</v>
      </c>
      <c r="CF15" s="13" t="s">
        <v>46</v>
      </c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</row>
    <row r="16" spans="1:101" s="24" customFormat="1" ht="15.75" customHeight="1" thickBot="1" x14ac:dyDescent="0.3">
      <c r="A16" s="19"/>
      <c r="B16" s="62" t="s">
        <v>11</v>
      </c>
      <c r="C16" s="63"/>
      <c r="D16" s="63"/>
      <c r="E16" s="63"/>
      <c r="F16" s="63"/>
      <c r="G16" s="63"/>
      <c r="H16" s="63"/>
      <c r="I16" s="63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1"/>
      <c r="AN16" s="20"/>
      <c r="AO16" s="21"/>
      <c r="AP16" s="42" t="s">
        <v>80</v>
      </c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4"/>
      <c r="BC16" s="87">
        <v>43283</v>
      </c>
      <c r="BD16" s="88"/>
      <c r="BE16" s="88"/>
      <c r="BF16" s="89"/>
      <c r="BG16" s="90" t="e">
        <f>BM13</f>
        <v>#REF!</v>
      </c>
      <c r="BH16" s="91"/>
      <c r="BI16" s="91"/>
      <c r="BJ16" s="92"/>
      <c r="BK16" s="22" t="e">
        <f>VLOOKUP(($BC$15+8),#REF!,3,0)</f>
        <v>#REF!</v>
      </c>
      <c r="BL16" s="23" t="e">
        <f t="shared" si="17"/>
        <v>#REF!</v>
      </c>
      <c r="BM16" s="23" t="e">
        <f>VLOOKUP(BM15,#REF!,2,0)</f>
        <v>#REF!</v>
      </c>
      <c r="BN16" s="21" t="s">
        <v>39</v>
      </c>
      <c r="BO16" s="21" t="str">
        <f t="shared" si="0"/>
        <v>ar</v>
      </c>
      <c r="BP16" s="21" t="str">
        <f t="shared" si="1"/>
        <v>er</v>
      </c>
      <c r="BQ16" s="21" t="str">
        <f t="shared" si="2"/>
        <v>ir</v>
      </c>
      <c r="BR16" s="21" t="str">
        <f t="shared" si="3"/>
        <v>ır</v>
      </c>
      <c r="BS16" s="21" t="str">
        <f t="shared" si="4"/>
        <v>or</v>
      </c>
      <c r="BT16" s="21" t="str">
        <f t="shared" si="5"/>
        <v>ör</v>
      </c>
      <c r="BU16" s="21" t="str">
        <f t="shared" si="6"/>
        <v>ur</v>
      </c>
      <c r="BV16" s="21" t="str">
        <f t="shared" si="7"/>
        <v>ür</v>
      </c>
      <c r="BW16" s="21" t="str">
        <f t="shared" si="8"/>
        <v>ra</v>
      </c>
      <c r="BX16" s="21" t="str">
        <f t="shared" si="9"/>
        <v>re</v>
      </c>
      <c r="BY16" s="21" t="str">
        <f t="shared" si="10"/>
        <v>ri</v>
      </c>
      <c r="BZ16" s="21" t="str">
        <f t="shared" si="11"/>
        <v>rı</v>
      </c>
      <c r="CA16" s="21" t="str">
        <f t="shared" si="12"/>
        <v>ro</v>
      </c>
      <c r="CB16" s="21" t="str">
        <f t="shared" si="13"/>
        <v>rö</v>
      </c>
      <c r="CC16" s="21" t="str">
        <f t="shared" si="14"/>
        <v>ru</v>
      </c>
      <c r="CD16" s="21" t="str">
        <f t="shared" si="15"/>
        <v>rü</v>
      </c>
      <c r="CE16" s="21" t="str">
        <f t="shared" si="16"/>
        <v>ar</v>
      </c>
      <c r="CF16" s="21" t="s">
        <v>46</v>
      </c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</row>
    <row r="17" spans="1:101" ht="3" customHeight="1" thickBot="1" x14ac:dyDescent="0.3">
      <c r="A17" s="2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3"/>
      <c r="AO17" s="13"/>
      <c r="AP17" s="48" t="s">
        <v>81</v>
      </c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50"/>
      <c r="BC17" s="93">
        <v>43304</v>
      </c>
      <c r="BD17" s="94"/>
      <c r="BE17" s="94"/>
      <c r="BF17" s="95"/>
      <c r="BG17" s="99" t="e">
        <f>BM16</f>
        <v>#REF!</v>
      </c>
      <c r="BH17" s="100"/>
      <c r="BI17" s="100"/>
      <c r="BJ17" s="101"/>
      <c r="BK17" s="27" t="e">
        <f>VLOOKUP(($BC$15+9),#REF!,3,0)</f>
        <v>#REF!</v>
      </c>
      <c r="BL17" s="15" t="e">
        <f t="shared" si="17"/>
        <v>#REF!</v>
      </c>
      <c r="BM17" s="15" t="s">
        <v>56</v>
      </c>
      <c r="BN17" s="13" t="s">
        <v>40</v>
      </c>
      <c r="BO17" s="13" t="str">
        <f t="shared" si="0"/>
        <v>as</v>
      </c>
      <c r="BP17" s="13" t="str">
        <f t="shared" si="1"/>
        <v>es</v>
      </c>
      <c r="BQ17" s="13" t="str">
        <f t="shared" si="2"/>
        <v>is</v>
      </c>
      <c r="BR17" s="13" t="str">
        <f t="shared" si="3"/>
        <v>ıs</v>
      </c>
      <c r="BS17" s="13" t="str">
        <f t="shared" si="4"/>
        <v>os</v>
      </c>
      <c r="BT17" s="13" t="str">
        <f t="shared" si="5"/>
        <v>ös</v>
      </c>
      <c r="BU17" s="13" t="str">
        <f t="shared" si="6"/>
        <v>us</v>
      </c>
      <c r="BV17" s="13" t="str">
        <f t="shared" si="7"/>
        <v>üs</v>
      </c>
      <c r="BW17" s="13" t="str">
        <f t="shared" si="8"/>
        <v>sa</v>
      </c>
      <c r="BX17" s="13" t="str">
        <f t="shared" si="9"/>
        <v>se</v>
      </c>
      <c r="BY17" s="13" t="str">
        <f t="shared" si="10"/>
        <v>si</v>
      </c>
      <c r="BZ17" s="13" t="str">
        <f t="shared" si="11"/>
        <v>sı</v>
      </c>
      <c r="CA17" s="13" t="str">
        <f t="shared" si="12"/>
        <v>so</v>
      </c>
      <c r="CB17" s="13" t="str">
        <f t="shared" si="13"/>
        <v>sö</v>
      </c>
      <c r="CC17" s="13" t="str">
        <f t="shared" si="14"/>
        <v>su</v>
      </c>
      <c r="CD17" s="13" t="str">
        <f t="shared" si="15"/>
        <v>sü</v>
      </c>
      <c r="CE17" s="13" t="str">
        <f t="shared" si="16"/>
        <v>as</v>
      </c>
      <c r="CF17" s="13" t="s">
        <v>46</v>
      </c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</row>
    <row r="18" spans="1:101" ht="15.75" thickBot="1" x14ac:dyDescent="0.3">
      <c r="A18" s="2"/>
      <c r="B18" s="57" t="s">
        <v>13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9"/>
      <c r="AN18" s="3"/>
      <c r="AO18" s="13"/>
      <c r="AP18" s="51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3"/>
      <c r="BC18" s="96"/>
      <c r="BD18" s="97"/>
      <c r="BE18" s="97"/>
      <c r="BF18" s="98"/>
      <c r="BG18" s="102"/>
      <c r="BH18" s="103"/>
      <c r="BI18" s="103"/>
      <c r="BJ18" s="104"/>
      <c r="BK18" s="27" t="e">
        <f>VLOOKUP(($BC$15+10),#REF!,3,0)</f>
        <v>#REF!</v>
      </c>
      <c r="BL18" s="15" t="e">
        <f t="shared" si="17"/>
        <v>#REF!</v>
      </c>
      <c r="BM18" s="15" t="s">
        <v>57</v>
      </c>
      <c r="BN18" s="13" t="s">
        <v>41</v>
      </c>
      <c r="BO18" s="13" t="str">
        <f t="shared" si="0"/>
        <v>aş</v>
      </c>
      <c r="BP18" s="13" t="str">
        <f t="shared" si="1"/>
        <v>eş</v>
      </c>
      <c r="BQ18" s="13" t="str">
        <f t="shared" si="2"/>
        <v>iş</v>
      </c>
      <c r="BR18" s="13" t="str">
        <f t="shared" si="3"/>
        <v>ış</v>
      </c>
      <c r="BS18" s="13" t="str">
        <f t="shared" si="4"/>
        <v>oş</v>
      </c>
      <c r="BT18" s="13" t="str">
        <f t="shared" si="5"/>
        <v>öş</v>
      </c>
      <c r="BU18" s="13" t="str">
        <f t="shared" si="6"/>
        <v>uş</v>
      </c>
      <c r="BV18" s="13" t="str">
        <f t="shared" si="7"/>
        <v>üş</v>
      </c>
      <c r="BW18" s="13" t="str">
        <f t="shared" si="8"/>
        <v>şa</v>
      </c>
      <c r="BX18" s="13" t="str">
        <f t="shared" si="9"/>
        <v>şe</v>
      </c>
      <c r="BY18" s="13" t="str">
        <f t="shared" si="10"/>
        <v>şi</v>
      </c>
      <c r="BZ18" s="13" t="str">
        <f t="shared" si="11"/>
        <v>şı</v>
      </c>
      <c r="CA18" s="13" t="str">
        <f t="shared" si="12"/>
        <v>şo</v>
      </c>
      <c r="CB18" s="13" t="str">
        <f t="shared" si="13"/>
        <v>şö</v>
      </c>
      <c r="CC18" s="13" t="str">
        <f t="shared" si="14"/>
        <v>şu</v>
      </c>
      <c r="CD18" s="13" t="str">
        <f t="shared" si="15"/>
        <v>şü</v>
      </c>
      <c r="CE18" s="13" t="str">
        <f t="shared" si="16"/>
        <v>aş</v>
      </c>
      <c r="CF18" s="13" t="s">
        <v>46</v>
      </c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</row>
    <row r="19" spans="1:101" s="33" customFormat="1" ht="18.75" customHeight="1" thickBot="1" x14ac:dyDescent="0.3">
      <c r="A19" s="28"/>
      <c r="B19" s="151" t="s">
        <v>96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5" t="s">
        <v>99</v>
      </c>
      <c r="O19" s="156"/>
      <c r="P19" s="156"/>
      <c r="Q19" s="156"/>
      <c r="R19" s="156"/>
      <c r="S19" s="156"/>
      <c r="T19" s="156"/>
      <c r="U19" s="156"/>
      <c r="V19" s="156"/>
      <c r="W19" s="159"/>
      <c r="X19" s="155" t="s">
        <v>100</v>
      </c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40"/>
      <c r="AJ19" s="145" t="s">
        <v>83</v>
      </c>
      <c r="AK19" s="146"/>
      <c r="AL19" s="146"/>
      <c r="AM19" s="147"/>
      <c r="AN19" s="29"/>
      <c r="AO19" s="30"/>
      <c r="AP19" s="34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31" t="e">
        <f>VLOOKUP(($BC$15+11),#REF!,3,0)</f>
        <v>#REF!</v>
      </c>
      <c r="BL19" s="32" t="e">
        <f>BL18+BK19</f>
        <v>#REF!</v>
      </c>
      <c r="BM19" s="32" t="s">
        <v>58</v>
      </c>
      <c r="BN19" s="30" t="s">
        <v>42</v>
      </c>
      <c r="BO19" s="30" t="str">
        <f t="shared" si="0"/>
        <v>at</v>
      </c>
      <c r="BP19" s="30" t="str">
        <f t="shared" si="1"/>
        <v>et</v>
      </c>
      <c r="BQ19" s="30" t="str">
        <f t="shared" si="2"/>
        <v>it</v>
      </c>
      <c r="BR19" s="30" t="str">
        <f t="shared" si="3"/>
        <v>ıt</v>
      </c>
      <c r="BS19" s="30" t="str">
        <f t="shared" si="4"/>
        <v>ot</v>
      </c>
      <c r="BT19" s="30" t="str">
        <f t="shared" si="5"/>
        <v>öt</v>
      </c>
      <c r="BU19" s="30" t="str">
        <f t="shared" si="6"/>
        <v>ut</v>
      </c>
      <c r="BV19" s="30" t="str">
        <f t="shared" si="7"/>
        <v>üt</v>
      </c>
      <c r="BW19" s="30" t="str">
        <f t="shared" si="8"/>
        <v>ta</v>
      </c>
      <c r="BX19" s="30" t="str">
        <f t="shared" si="9"/>
        <v>te</v>
      </c>
      <c r="BY19" s="30" t="str">
        <f t="shared" si="10"/>
        <v>ti</v>
      </c>
      <c r="BZ19" s="30" t="str">
        <f t="shared" si="11"/>
        <v>tı</v>
      </c>
      <c r="CA19" s="30" t="str">
        <f t="shared" si="12"/>
        <v>to</v>
      </c>
      <c r="CB19" s="30" t="str">
        <f t="shared" si="13"/>
        <v>tö</v>
      </c>
      <c r="CC19" s="30" t="str">
        <f t="shared" si="14"/>
        <v>tu</v>
      </c>
      <c r="CD19" s="30" t="str">
        <f t="shared" si="15"/>
        <v>tü</v>
      </c>
      <c r="CE19" s="30" t="str">
        <f t="shared" si="16"/>
        <v>at</v>
      </c>
      <c r="CF19" s="30" t="s">
        <v>46</v>
      </c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</row>
    <row r="20" spans="1:101" s="33" customFormat="1" ht="18.75" customHeight="1" thickBot="1" x14ac:dyDescent="0.3">
      <c r="A20" s="28"/>
      <c r="B20" s="153" t="s">
        <v>97</v>
      </c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60" t="s">
        <v>101</v>
      </c>
      <c r="O20" s="160"/>
      <c r="P20" s="160"/>
      <c r="Q20" s="160"/>
      <c r="R20" s="160"/>
      <c r="S20" s="160"/>
      <c r="T20" s="160"/>
      <c r="U20" s="160"/>
      <c r="V20" s="160"/>
      <c r="W20" s="160"/>
      <c r="X20" s="157" t="s">
        <v>102</v>
      </c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37"/>
      <c r="AJ20" s="145"/>
      <c r="AK20" s="146"/>
      <c r="AL20" s="146"/>
      <c r="AM20" s="147"/>
      <c r="AN20" s="29"/>
      <c r="AO20" s="30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31" t="e">
        <f>VLOOKUP(($BC$15+12),#REF!,3,0)</f>
        <v>#REF!</v>
      </c>
      <c r="BL20" s="32" t="e">
        <f>BL19+BK20</f>
        <v>#REF!</v>
      </c>
      <c r="BM20" s="32" t="s">
        <v>59</v>
      </c>
      <c r="BN20" s="30" t="s">
        <v>43</v>
      </c>
      <c r="BO20" s="30" t="str">
        <f t="shared" si="0"/>
        <v>av</v>
      </c>
      <c r="BP20" s="30" t="str">
        <f t="shared" si="1"/>
        <v>ev</v>
      </c>
      <c r="BQ20" s="30" t="str">
        <f t="shared" si="2"/>
        <v>iv</v>
      </c>
      <c r="BR20" s="30" t="str">
        <f t="shared" si="3"/>
        <v>ıv</v>
      </c>
      <c r="BS20" s="30" t="str">
        <f t="shared" si="4"/>
        <v>ov</v>
      </c>
      <c r="BT20" s="30" t="str">
        <f t="shared" si="5"/>
        <v>öv</v>
      </c>
      <c r="BU20" s="30" t="str">
        <f t="shared" si="6"/>
        <v>uv</v>
      </c>
      <c r="BV20" s="30" t="str">
        <f t="shared" si="7"/>
        <v>üv</v>
      </c>
      <c r="BW20" s="30" t="str">
        <f t="shared" si="8"/>
        <v>va</v>
      </c>
      <c r="BX20" s="30" t="str">
        <f t="shared" si="9"/>
        <v>ve</v>
      </c>
      <c r="BY20" s="30" t="str">
        <f t="shared" si="10"/>
        <v>vi</v>
      </c>
      <c r="BZ20" s="30" t="str">
        <f t="shared" si="11"/>
        <v>vı</v>
      </c>
      <c r="CA20" s="30" t="str">
        <f t="shared" si="12"/>
        <v>vo</v>
      </c>
      <c r="CB20" s="30" t="str">
        <f t="shared" si="13"/>
        <v>vö</v>
      </c>
      <c r="CC20" s="30" t="str">
        <f t="shared" si="14"/>
        <v>vu</v>
      </c>
      <c r="CD20" s="30" t="str">
        <f t="shared" si="15"/>
        <v>vü</v>
      </c>
      <c r="CE20" s="30" t="str">
        <f t="shared" si="16"/>
        <v>av</v>
      </c>
      <c r="CF20" s="30" t="s">
        <v>46</v>
      </c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</row>
    <row r="21" spans="1:101" s="33" customFormat="1" ht="18.75" customHeight="1" thickBot="1" x14ac:dyDescent="0.3">
      <c r="A21" s="28"/>
      <c r="B21" s="139" t="s">
        <v>103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1">
        <v>46209</v>
      </c>
      <c r="O21" s="141"/>
      <c r="P21" s="141"/>
      <c r="Q21" s="141"/>
      <c r="R21" s="141"/>
      <c r="S21" s="141"/>
      <c r="T21" s="141"/>
      <c r="U21" s="141"/>
      <c r="V21" s="141"/>
      <c r="W21" s="141"/>
      <c r="X21" s="142">
        <v>46237</v>
      </c>
      <c r="Y21" s="143"/>
      <c r="Z21" s="143"/>
      <c r="AA21" s="143"/>
      <c r="AB21" s="143"/>
      <c r="AC21" s="143"/>
      <c r="AD21" s="143"/>
      <c r="AE21" s="143"/>
      <c r="AF21" s="143"/>
      <c r="AG21" s="143"/>
      <c r="AH21" s="144"/>
      <c r="AI21" s="39"/>
      <c r="AJ21" s="145"/>
      <c r="AK21" s="146"/>
      <c r="AL21" s="146"/>
      <c r="AM21" s="147"/>
      <c r="AN21" s="29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 t="s">
        <v>14</v>
      </c>
      <c r="BD21" s="30"/>
      <c r="BE21" s="30"/>
      <c r="BF21" s="30"/>
      <c r="BG21" s="30"/>
      <c r="BH21" s="30"/>
      <c r="BI21" s="30"/>
      <c r="BJ21" s="30"/>
      <c r="BK21" s="31" t="e">
        <f>VLOOKUP(($BC$15+13),#REF!,3,0)</f>
        <v>#REF!</v>
      </c>
      <c r="BL21" s="32" t="e">
        <f>BL20+BK21</f>
        <v>#REF!</v>
      </c>
      <c r="BM21" s="32" t="s">
        <v>60</v>
      </c>
      <c r="BN21" s="30" t="s">
        <v>44</v>
      </c>
      <c r="BO21" s="30" t="str">
        <f t="shared" si="0"/>
        <v>ay</v>
      </c>
      <c r="BP21" s="30" t="str">
        <f t="shared" si="1"/>
        <v>ey</v>
      </c>
      <c r="BQ21" s="30" t="str">
        <f t="shared" si="2"/>
        <v>iy</v>
      </c>
      <c r="BR21" s="30" t="str">
        <f t="shared" si="3"/>
        <v>ıy</v>
      </c>
      <c r="BS21" s="30" t="str">
        <f t="shared" si="4"/>
        <v>oy</v>
      </c>
      <c r="BT21" s="30" t="str">
        <f t="shared" si="5"/>
        <v>öy</v>
      </c>
      <c r="BU21" s="30" t="str">
        <f t="shared" si="6"/>
        <v>uy</v>
      </c>
      <c r="BV21" s="30" t="str">
        <f t="shared" si="7"/>
        <v>üy</v>
      </c>
      <c r="BW21" s="30" t="str">
        <f t="shared" si="8"/>
        <v>ya</v>
      </c>
      <c r="BX21" s="30" t="str">
        <f t="shared" si="9"/>
        <v>ye</v>
      </c>
      <c r="BY21" s="30" t="str">
        <f t="shared" si="10"/>
        <v>yi</v>
      </c>
      <c r="BZ21" s="30" t="str">
        <f t="shared" si="11"/>
        <v>yı</v>
      </c>
      <c r="CA21" s="30" t="str">
        <f t="shared" si="12"/>
        <v>yo</v>
      </c>
      <c r="CB21" s="30" t="str">
        <f t="shared" si="13"/>
        <v>yö</v>
      </c>
      <c r="CC21" s="30" t="str">
        <f t="shared" si="14"/>
        <v>yu</v>
      </c>
      <c r="CD21" s="30" t="str">
        <f t="shared" si="15"/>
        <v>yü</v>
      </c>
      <c r="CE21" s="30" t="str">
        <f t="shared" si="16"/>
        <v>ay</v>
      </c>
      <c r="CF21" s="30" t="s">
        <v>46</v>
      </c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</row>
    <row r="22" spans="1:101" s="33" customFormat="1" ht="18.75" customHeight="1" thickBot="1" x14ac:dyDescent="0.3">
      <c r="A22" s="28"/>
      <c r="B22" s="139" t="s">
        <v>104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1">
        <v>46238</v>
      </c>
      <c r="O22" s="141"/>
      <c r="P22" s="141"/>
      <c r="Q22" s="141"/>
      <c r="R22" s="141"/>
      <c r="S22" s="141"/>
      <c r="T22" s="141"/>
      <c r="U22" s="141"/>
      <c r="V22" s="141"/>
      <c r="W22" s="141"/>
      <c r="X22" s="142">
        <v>46265</v>
      </c>
      <c r="Y22" s="143"/>
      <c r="Z22" s="143"/>
      <c r="AA22" s="143"/>
      <c r="AB22" s="143"/>
      <c r="AC22" s="143"/>
      <c r="AD22" s="143"/>
      <c r="AE22" s="143"/>
      <c r="AF22" s="143"/>
      <c r="AG22" s="143"/>
      <c r="AH22" s="144"/>
      <c r="AI22" s="38"/>
      <c r="AJ22" s="148"/>
      <c r="AK22" s="149"/>
      <c r="AL22" s="149"/>
      <c r="AM22" s="150"/>
      <c r="AN22" s="29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1"/>
      <c r="BL22" s="32"/>
      <c r="BM22" s="32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</row>
    <row r="23" spans="1:101" ht="3" customHeight="1" thickBot="1" x14ac:dyDescent="0.3">
      <c r="A23" s="2"/>
      <c r="AN23" s="3"/>
      <c r="AO23" s="13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 t="s">
        <v>15</v>
      </c>
      <c r="BD23" s="30"/>
      <c r="BE23" s="30"/>
      <c r="BF23" s="30"/>
      <c r="BG23" s="30"/>
      <c r="BH23" s="30"/>
      <c r="BI23" s="30"/>
      <c r="BJ23" s="30"/>
      <c r="BK23" s="14" t="e">
        <f>VLOOKUP(($BC$15+14),#REF!,3,0)</f>
        <v>#REF!</v>
      </c>
      <c r="BL23" s="15" t="e">
        <f>BL21+BK23</f>
        <v>#REF!</v>
      </c>
      <c r="BM23" s="15" t="s">
        <v>61</v>
      </c>
      <c r="BN23" s="13" t="s">
        <v>45</v>
      </c>
      <c r="BO23" s="13" t="str">
        <f t="shared" si="0"/>
        <v>az</v>
      </c>
      <c r="BP23" s="13" t="str">
        <f t="shared" si="1"/>
        <v>ez</v>
      </c>
      <c r="BQ23" s="13" t="str">
        <f t="shared" si="2"/>
        <v>iz</v>
      </c>
      <c r="BR23" s="13" t="str">
        <f t="shared" si="3"/>
        <v>ız</v>
      </c>
      <c r="BS23" s="13" t="str">
        <f t="shared" si="4"/>
        <v>oz</v>
      </c>
      <c r="BT23" s="13" t="str">
        <f t="shared" si="5"/>
        <v>öz</v>
      </c>
      <c r="BU23" s="13" t="str">
        <f t="shared" si="6"/>
        <v>uz</v>
      </c>
      <c r="BV23" s="13" t="str">
        <f t="shared" si="7"/>
        <v>üz</v>
      </c>
      <c r="BW23" s="13" t="str">
        <f t="shared" si="8"/>
        <v>za</v>
      </c>
      <c r="BX23" s="13" t="str">
        <f t="shared" si="9"/>
        <v>ze</v>
      </c>
      <c r="BY23" s="13" t="str">
        <f t="shared" si="10"/>
        <v>zi</v>
      </c>
      <c r="BZ23" s="13" t="str">
        <f t="shared" si="11"/>
        <v>zı</v>
      </c>
      <c r="CA23" s="13" t="str">
        <f t="shared" si="12"/>
        <v>zo</v>
      </c>
      <c r="CB23" s="13" t="str">
        <f t="shared" si="13"/>
        <v>zö</v>
      </c>
      <c r="CC23" s="13" t="str">
        <f t="shared" si="14"/>
        <v>zu</v>
      </c>
      <c r="CD23" s="13" t="str">
        <f t="shared" si="15"/>
        <v>zü</v>
      </c>
      <c r="CE23" s="13" t="str">
        <f t="shared" si="16"/>
        <v>az</v>
      </c>
      <c r="CF23" s="13" t="s">
        <v>46</v>
      </c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</row>
    <row r="24" spans="1:101" x14ac:dyDescent="0.25">
      <c r="A24" s="2"/>
      <c r="B24" s="72" t="s">
        <v>84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4"/>
      <c r="AN24" s="3"/>
      <c r="AO24" s="13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 t="s">
        <v>16</v>
      </c>
      <c r="BD24" s="30"/>
      <c r="BE24" s="30"/>
      <c r="BF24" s="30"/>
      <c r="BG24" s="30"/>
      <c r="BH24" s="30"/>
      <c r="BI24" s="30"/>
      <c r="BJ24" s="30"/>
      <c r="BK24" s="14" t="e">
        <f>VLOOKUP(($BC$15+15),#REF!,3,0)</f>
        <v>#REF!</v>
      </c>
      <c r="BL24" s="15" t="e">
        <f t="shared" si="17"/>
        <v>#REF!</v>
      </c>
      <c r="BM24" s="15" t="s">
        <v>62</v>
      </c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 t="str">
        <f t="shared" ref="CE24:CE42" si="18">BP2</f>
        <v>eb</v>
      </c>
      <c r="CF24" s="13" t="s">
        <v>47</v>
      </c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</row>
    <row r="25" spans="1:101" ht="18" customHeight="1" x14ac:dyDescent="0.25">
      <c r="A25" s="2"/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7"/>
      <c r="AN25" s="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>
        <v>20</v>
      </c>
      <c r="BD25" s="13"/>
      <c r="BE25" s="13"/>
      <c r="BF25" s="13"/>
      <c r="BG25" s="13"/>
      <c r="BH25" s="13"/>
      <c r="BI25" s="13"/>
      <c r="BJ25" s="13"/>
      <c r="BK25" s="14" t="e">
        <f>VLOOKUP(($BC$15+16),#REF!,3,0)</f>
        <v>#REF!</v>
      </c>
      <c r="BL25" s="15" t="e">
        <f t="shared" si="17"/>
        <v>#REF!</v>
      </c>
      <c r="BM25" s="15" t="s">
        <v>63</v>
      </c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 t="str">
        <f t="shared" si="18"/>
        <v>ec</v>
      </c>
      <c r="CF25" s="13" t="s">
        <v>47</v>
      </c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</row>
    <row r="26" spans="1:101" ht="12.75" customHeight="1" x14ac:dyDescent="0.25">
      <c r="A26" s="2"/>
      <c r="B26" s="2"/>
      <c r="AF26" s="56" t="s">
        <v>105</v>
      </c>
      <c r="AG26" s="56"/>
      <c r="AH26" s="56"/>
      <c r="AI26" s="56"/>
      <c r="AJ26" s="56"/>
      <c r="AK26" s="56"/>
      <c r="AL26" s="56"/>
      <c r="AM26" s="64"/>
      <c r="AN26" s="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4" t="e">
        <f>VLOOKUP(($BC$15+17),#REF!,3,0)</f>
        <v>#REF!</v>
      </c>
      <c r="BL26" s="15" t="e">
        <f t="shared" si="17"/>
        <v>#REF!</v>
      </c>
      <c r="BM26" s="15" t="s">
        <v>64</v>
      </c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 t="str">
        <f t="shared" si="18"/>
        <v>eç</v>
      </c>
      <c r="CF26" s="13" t="s">
        <v>47</v>
      </c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</row>
    <row r="27" spans="1:101" ht="7.5" customHeight="1" x14ac:dyDescent="0.25">
      <c r="A27" s="2"/>
      <c r="B27" s="2"/>
      <c r="AM27" s="3"/>
      <c r="AN27" s="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4" t="e">
        <f>VLOOKUP(($BC$15+18),#REF!,3,0)</f>
        <v>#REF!</v>
      </c>
      <c r="BL27" s="15" t="e">
        <f t="shared" si="17"/>
        <v>#REF!</v>
      </c>
      <c r="BM27" s="15" t="s">
        <v>65</v>
      </c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 t="str">
        <f t="shared" si="18"/>
        <v>ed</v>
      </c>
      <c r="CF27" s="13" t="s">
        <v>47</v>
      </c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</row>
    <row r="28" spans="1:101" ht="7.5" customHeight="1" x14ac:dyDescent="0.25">
      <c r="A28" s="2"/>
      <c r="B28" s="2"/>
      <c r="AM28" s="3"/>
      <c r="AN28" s="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4" t="e">
        <f>VLOOKUP(($BC$15+19),#REF!,3,0)</f>
        <v>#REF!</v>
      </c>
      <c r="BL28" s="15" t="e">
        <f t="shared" si="17"/>
        <v>#REF!</v>
      </c>
      <c r="BM28" s="15" t="s">
        <v>66</v>
      </c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 t="str">
        <f t="shared" si="18"/>
        <v>ef</v>
      </c>
      <c r="CF28" s="13" t="s">
        <v>47</v>
      </c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</row>
    <row r="29" spans="1:101" x14ac:dyDescent="0.25">
      <c r="A29" s="2"/>
      <c r="B29" s="2"/>
      <c r="Y29" s="65" t="s">
        <v>91</v>
      </c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6"/>
      <c r="AN29" s="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4" t="e">
        <f>VLOOKUP(($BC$15+20),#REF!,3,0)</f>
        <v>#REF!</v>
      </c>
      <c r="BL29" s="15" t="e">
        <f t="shared" si="17"/>
        <v>#REF!</v>
      </c>
      <c r="BM29" s="15" t="s">
        <v>67</v>
      </c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 t="str">
        <f t="shared" si="18"/>
        <v>eg</v>
      </c>
      <c r="CF29" s="13" t="s">
        <v>47</v>
      </c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</row>
    <row r="30" spans="1:101" x14ac:dyDescent="0.25">
      <c r="A30" s="2"/>
      <c r="B30" s="2"/>
      <c r="Y30" s="65" t="s">
        <v>88</v>
      </c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6"/>
      <c r="AN30" s="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4" t="e">
        <f>VLOOKUP(($BC$15+21),#REF!,3,0)</f>
        <v>#REF!</v>
      </c>
      <c r="BL30" s="15" t="e">
        <f t="shared" si="17"/>
        <v>#REF!</v>
      </c>
      <c r="BM30" s="15" t="s">
        <v>68</v>
      </c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 t="str">
        <f t="shared" si="18"/>
        <v>eğ</v>
      </c>
      <c r="CF30" s="13" t="s">
        <v>47</v>
      </c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</row>
    <row r="31" spans="1:101" ht="6" customHeight="1" x14ac:dyDescent="0.25">
      <c r="A31" s="2"/>
      <c r="B31" s="2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7"/>
      <c r="AN31" s="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4" t="e">
        <f>VLOOKUP(($BC$15+22),#REF!,3,0)</f>
        <v>#REF!</v>
      </c>
      <c r="BL31" s="15" t="e">
        <f t="shared" si="17"/>
        <v>#REF!</v>
      </c>
      <c r="BM31" s="15" t="s">
        <v>69</v>
      </c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 t="str">
        <f t="shared" si="18"/>
        <v>eh</v>
      </c>
      <c r="CF31" s="13" t="s">
        <v>47</v>
      </c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</row>
    <row r="32" spans="1:101" ht="11.25" customHeight="1" thickBot="1" x14ac:dyDescent="0.3">
      <c r="A32" s="2"/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9"/>
      <c r="AN32" s="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4" t="e">
        <f>VLOOKUP(($BC$15+23),#REF!,3,0)</f>
        <v>#REF!</v>
      </c>
      <c r="BL32" s="15" t="e">
        <f t="shared" si="17"/>
        <v>#REF!</v>
      </c>
      <c r="BM32" s="15" t="s">
        <v>70</v>
      </c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 t="str">
        <f t="shared" si="18"/>
        <v>ej</v>
      </c>
      <c r="CF32" s="13" t="s">
        <v>47</v>
      </c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</row>
    <row r="33" spans="1:101" ht="3" customHeight="1" thickBot="1" x14ac:dyDescent="0.3">
      <c r="A33" s="2"/>
      <c r="AN33" s="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4" t="e">
        <f>VLOOKUP(($BC$15+24),#REF!,3,0)</f>
        <v>#REF!</v>
      </c>
      <c r="BL33" s="15" t="e">
        <f t="shared" si="17"/>
        <v>#REF!</v>
      </c>
      <c r="BM33" s="15" t="s">
        <v>71</v>
      </c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 t="str">
        <f t="shared" si="18"/>
        <v>ek</v>
      </c>
      <c r="CF33" s="13" t="s">
        <v>47</v>
      </c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</row>
    <row r="34" spans="1:101" ht="26.45" customHeight="1" thickBot="1" x14ac:dyDescent="0.3">
      <c r="A34" s="2"/>
      <c r="B34" s="82" t="s">
        <v>92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4"/>
      <c r="AN34" s="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4" t="e">
        <f>VLOOKUP(($BC$15+25),#REF!,3,0)</f>
        <v>#REF!</v>
      </c>
      <c r="BL34" s="15" t="e">
        <f t="shared" si="17"/>
        <v>#REF!</v>
      </c>
      <c r="BM34" s="15" t="s">
        <v>72</v>
      </c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 t="str">
        <f t="shared" si="18"/>
        <v>el</v>
      </c>
      <c r="CF34" s="13" t="s">
        <v>47</v>
      </c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</row>
    <row r="35" spans="1:101" x14ac:dyDescent="0.25">
      <c r="A35" s="2"/>
      <c r="B35" s="78" t="s">
        <v>10</v>
      </c>
      <c r="C35" s="79"/>
      <c r="D35" s="79"/>
      <c r="E35" s="79"/>
      <c r="F35" s="79"/>
      <c r="G35" s="79"/>
      <c r="H35" s="79"/>
      <c r="I35" s="79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1"/>
      <c r="AN35" s="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4" t="e">
        <f>VLOOKUP(($BC$15+26),#REF!,3,0)</f>
        <v>#REF!</v>
      </c>
      <c r="BL35" s="15" t="e">
        <f t="shared" si="17"/>
        <v>#REF!</v>
      </c>
      <c r="BM35" s="15" t="s">
        <v>73</v>
      </c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 t="str">
        <f t="shared" si="18"/>
        <v>em</v>
      </c>
      <c r="CF35" s="13" t="s">
        <v>47</v>
      </c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</row>
    <row r="36" spans="1:101" x14ac:dyDescent="0.25">
      <c r="A36" s="2"/>
      <c r="B36" s="54" t="s">
        <v>9</v>
      </c>
      <c r="C36" s="55"/>
      <c r="D36" s="55"/>
      <c r="E36" s="55"/>
      <c r="F36" s="55"/>
      <c r="G36" s="55"/>
      <c r="H36" s="55"/>
      <c r="I36" s="55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129" t="s">
        <v>86</v>
      </c>
      <c r="X36" s="129"/>
      <c r="Y36" s="129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4" t="e">
        <f>VLOOKUP(($BC$15+27),#REF!,3,0)</f>
        <v>#REF!</v>
      </c>
      <c r="BL36" s="15" t="e">
        <f t="shared" si="17"/>
        <v>#REF!</v>
      </c>
      <c r="BM36" s="15" t="s">
        <v>74</v>
      </c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 t="str">
        <f t="shared" si="18"/>
        <v>en</v>
      </c>
      <c r="CF36" s="13" t="s">
        <v>47</v>
      </c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</row>
    <row r="37" spans="1:101" x14ac:dyDescent="0.25">
      <c r="A37" s="2"/>
      <c r="B37" s="135" t="s">
        <v>87</v>
      </c>
      <c r="C37" s="136"/>
      <c r="D37" s="136"/>
      <c r="E37" s="136"/>
      <c r="F37" s="136"/>
      <c r="G37" s="136"/>
      <c r="H37" s="136"/>
      <c r="I37" s="136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8"/>
      <c r="AN37" s="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4" t="e">
        <f>VLOOKUP(($BC$15+28),#REF!,3,0)</f>
        <v>#REF!</v>
      </c>
      <c r="BL37" s="15" t="e">
        <f t="shared" si="17"/>
        <v>#REF!</v>
      </c>
      <c r="BM37" s="15" t="s">
        <v>75</v>
      </c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 t="str">
        <f t="shared" si="18"/>
        <v>ep</v>
      </c>
      <c r="CF37" s="13" t="s">
        <v>47</v>
      </c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</row>
    <row r="38" spans="1:101" s="33" customFormat="1" ht="26.45" customHeight="1" thickBot="1" x14ac:dyDescent="0.3">
      <c r="A38" s="28"/>
      <c r="B38" s="62" t="s">
        <v>11</v>
      </c>
      <c r="C38" s="63"/>
      <c r="D38" s="63"/>
      <c r="E38" s="63"/>
      <c r="F38" s="63"/>
      <c r="G38" s="63"/>
      <c r="H38" s="63"/>
      <c r="I38" s="63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6"/>
      <c r="AN38" s="29"/>
      <c r="AO38" s="30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31" t="e">
        <f>VLOOKUP(($BC$15+29),#REF!,3,0)</f>
        <v>#REF!</v>
      </c>
      <c r="BL38" s="32" t="e">
        <f>BL37+BK38</f>
        <v>#REF!</v>
      </c>
      <c r="BM38" s="32" t="s">
        <v>76</v>
      </c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 t="str">
        <f t="shared" si="18"/>
        <v>er</v>
      </c>
      <c r="CF38" s="30" t="s">
        <v>47</v>
      </c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</row>
    <row r="39" spans="1:101" x14ac:dyDescent="0.25">
      <c r="A39" s="2"/>
      <c r="B39" s="69" t="s">
        <v>94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1"/>
      <c r="AN39" s="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4" t="e">
        <f>VLOOKUP(($BC$15+30),#REF!,3,0)</f>
        <v>#REF!</v>
      </c>
      <c r="BL39" s="15" t="e">
        <f t="shared" ref="BL39:BL77" si="19">BL38+BK39</f>
        <v>#REF!</v>
      </c>
      <c r="BM39" s="15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 t="str">
        <f t="shared" si="18"/>
        <v>es</v>
      </c>
      <c r="CF39" s="13" t="s">
        <v>47</v>
      </c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</row>
    <row r="40" spans="1:101" x14ac:dyDescent="0.25">
      <c r="A40" s="2"/>
      <c r="B40" s="69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1"/>
      <c r="AN40" s="3"/>
      <c r="AO40" s="13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14" t="e">
        <f>VLOOKUP(($BC$15+31),#REF!,3,0)</f>
        <v>#REF!</v>
      </c>
      <c r="BL40" s="15" t="e">
        <f t="shared" si="19"/>
        <v>#REF!</v>
      </c>
      <c r="BM40" s="15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 t="str">
        <f t="shared" si="18"/>
        <v>eş</v>
      </c>
      <c r="CF40" s="13" t="s">
        <v>47</v>
      </c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</row>
    <row r="41" spans="1:101" x14ac:dyDescent="0.25">
      <c r="A41" s="2"/>
      <c r="B41" s="2"/>
      <c r="AF41" s="56" t="s">
        <v>105</v>
      </c>
      <c r="AG41" s="56"/>
      <c r="AH41" s="56"/>
      <c r="AI41" s="56"/>
      <c r="AJ41" s="56"/>
      <c r="AK41" s="56"/>
      <c r="AL41" s="56"/>
      <c r="AM41" s="64"/>
      <c r="AN41" s="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4" t="e">
        <f>VLOOKUP(($BC$15+32),#REF!,3,0)</f>
        <v>#REF!</v>
      </c>
      <c r="BL41" s="15" t="e">
        <f t="shared" si="19"/>
        <v>#REF!</v>
      </c>
      <c r="BM41" s="15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 t="str">
        <f t="shared" si="18"/>
        <v>et</v>
      </c>
      <c r="CF41" s="13" t="s">
        <v>47</v>
      </c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</row>
    <row r="42" spans="1:101" ht="12.75" customHeight="1" x14ac:dyDescent="0.25">
      <c r="A42" s="2"/>
      <c r="B42" s="2"/>
      <c r="AM42" s="3"/>
      <c r="AN42" s="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4" t="e">
        <f>VLOOKUP(($BC$15+33),#REF!,3,0)</f>
        <v>#REF!</v>
      </c>
      <c r="BL42" s="15" t="e">
        <f t="shared" si="19"/>
        <v>#REF!</v>
      </c>
      <c r="BM42" s="15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 t="str">
        <f t="shared" si="18"/>
        <v>ev</v>
      </c>
      <c r="CF42" s="13" t="s">
        <v>47</v>
      </c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</row>
    <row r="43" spans="1:101" x14ac:dyDescent="0.25">
      <c r="A43" s="2"/>
      <c r="B43" s="2"/>
      <c r="AM43" s="3"/>
      <c r="AN43" s="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4" t="e">
        <f>VLOOKUP(($BC$15+34),#REF!,3,0)</f>
        <v>#REF!</v>
      </c>
      <c r="BL43" s="15" t="e">
        <f t="shared" si="19"/>
        <v>#REF!</v>
      </c>
      <c r="BM43" s="15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 t="str">
        <f t="shared" ref="CE43" si="20">BP21</f>
        <v>ey</v>
      </c>
      <c r="CF43" s="13" t="s">
        <v>47</v>
      </c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</row>
    <row r="44" spans="1:101" x14ac:dyDescent="0.25">
      <c r="A44" s="2"/>
      <c r="B44" s="2"/>
      <c r="Y44" s="65" t="s">
        <v>95</v>
      </c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6"/>
      <c r="AN44" s="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4"/>
      <c r="BL44" s="15"/>
      <c r="BM44" s="15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</row>
    <row r="45" spans="1:101" x14ac:dyDescent="0.25">
      <c r="A45" s="2"/>
      <c r="B45" s="2"/>
      <c r="AM45" s="3"/>
      <c r="AN45" s="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4"/>
      <c r="BL45" s="15"/>
      <c r="BM45" s="15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</row>
    <row r="46" spans="1:101" ht="15.75" thickBot="1" x14ac:dyDescent="0.3">
      <c r="A46" s="2"/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6"/>
      <c r="AN46" s="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4"/>
      <c r="BL46" s="15"/>
      <c r="BM46" s="15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</row>
    <row r="47" spans="1:101" ht="3" customHeight="1" thickBot="1" x14ac:dyDescent="0.3">
      <c r="A47" s="2"/>
      <c r="AN47" s="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4"/>
      <c r="BL47" s="15"/>
      <c r="BM47" s="15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</row>
    <row r="48" spans="1:101" ht="15" customHeight="1" x14ac:dyDescent="0.25">
      <c r="A48" s="2"/>
      <c r="B48" s="72" t="s">
        <v>107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4"/>
      <c r="AN48" s="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4"/>
      <c r="BL48" s="15"/>
      <c r="BM48" s="15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</row>
    <row r="49" spans="1:101" ht="33" customHeight="1" x14ac:dyDescent="0.25">
      <c r="A49" s="2"/>
      <c r="B49" s="75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7"/>
      <c r="AN49" s="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4"/>
      <c r="BL49" s="15"/>
      <c r="BM49" s="15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</row>
    <row r="50" spans="1:101" x14ac:dyDescent="0.25">
      <c r="A50" s="2"/>
      <c r="B50" s="2"/>
      <c r="AF50" s="56" t="s">
        <v>105</v>
      </c>
      <c r="AG50" s="56"/>
      <c r="AH50" s="56"/>
      <c r="AI50" s="56"/>
      <c r="AJ50" s="56"/>
      <c r="AK50" s="56"/>
      <c r="AL50" s="56"/>
      <c r="AM50" s="64"/>
      <c r="AN50" s="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4" t="e">
        <f>VLOOKUP(($BC$15+35),#REF!,3,0)</f>
        <v>#REF!</v>
      </c>
      <c r="BL50" s="15" t="e">
        <f>BL43+BK50</f>
        <v>#REF!</v>
      </c>
      <c r="BM50" s="15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 t="str">
        <f>BP23</f>
        <v>ez</v>
      </c>
      <c r="CF50" s="13" t="s">
        <v>47</v>
      </c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</row>
    <row r="51" spans="1:101" ht="9.75" customHeight="1" x14ac:dyDescent="0.25">
      <c r="A51" s="2"/>
      <c r="B51" s="2"/>
      <c r="AM51" s="3"/>
      <c r="AN51" s="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4" t="e">
        <f>VLOOKUP(($BC$15+36),#REF!,3,0)</f>
        <v>#REF!</v>
      </c>
      <c r="BL51" s="15" t="e">
        <f t="shared" si="19"/>
        <v>#REF!</v>
      </c>
      <c r="BM51" s="15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 t="str">
        <f t="shared" ref="CE51:CE70" si="21">BQ2</f>
        <v>ib</v>
      </c>
      <c r="CF51" s="13" t="s">
        <v>47</v>
      </c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</row>
    <row r="52" spans="1:101" ht="1.9" customHeight="1" x14ac:dyDescent="0.25">
      <c r="A52" s="2"/>
      <c r="B52" s="2"/>
      <c r="AM52" s="3"/>
      <c r="AN52" s="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4" t="e">
        <f>VLOOKUP(($BC$15+37),#REF!,3,0)</f>
        <v>#REF!</v>
      </c>
      <c r="BL52" s="15" t="e">
        <f t="shared" si="19"/>
        <v>#REF!</v>
      </c>
      <c r="BM52" s="15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 t="str">
        <f t="shared" si="21"/>
        <v>ic</v>
      </c>
      <c r="CF52" s="13" t="s">
        <v>47</v>
      </c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</row>
    <row r="53" spans="1:101" x14ac:dyDescent="0.25">
      <c r="A53" s="2"/>
      <c r="B53" s="2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8"/>
      <c r="AN53" s="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4" t="e">
        <f>VLOOKUP(($BC$15+38),#REF!,3,0)</f>
        <v>#REF!</v>
      </c>
      <c r="BL53" s="15" t="e">
        <f t="shared" si="19"/>
        <v>#REF!</v>
      </c>
      <c r="BM53" s="15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 t="str">
        <f t="shared" si="21"/>
        <v>iç</v>
      </c>
      <c r="CF53" s="13" t="s">
        <v>47</v>
      </c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</row>
    <row r="54" spans="1:101" ht="11.45" customHeight="1" x14ac:dyDescent="0.25">
      <c r="A54" s="2"/>
      <c r="B54" s="2"/>
      <c r="Y54" s="133" t="s">
        <v>98</v>
      </c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4"/>
      <c r="AN54" s="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4" t="e">
        <f>VLOOKUP(($BC$15+39),#REF!,3,0)</f>
        <v>#REF!</v>
      </c>
      <c r="BL54" s="15" t="e">
        <f t="shared" si="19"/>
        <v>#REF!</v>
      </c>
      <c r="BM54" s="15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 t="str">
        <f t="shared" si="21"/>
        <v>id</v>
      </c>
      <c r="CF54" s="13" t="s">
        <v>47</v>
      </c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</row>
    <row r="55" spans="1:101" ht="17.45" customHeight="1" thickBot="1" x14ac:dyDescent="0.3">
      <c r="A55" s="2"/>
      <c r="B55" s="2"/>
      <c r="AC55" t="s">
        <v>106</v>
      </c>
      <c r="AM55" s="3"/>
      <c r="AN55" s="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4" t="e">
        <f>VLOOKUP(($BC$15+40),#REF!,3,0)</f>
        <v>#REF!</v>
      </c>
      <c r="BL55" s="15" t="e">
        <f t="shared" si="19"/>
        <v>#REF!</v>
      </c>
      <c r="BM55" s="15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 t="str">
        <f t="shared" si="21"/>
        <v>if</v>
      </c>
      <c r="CF55" s="13" t="s">
        <v>47</v>
      </c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</row>
    <row r="56" spans="1:101" ht="7.15" hidden="1" customHeight="1" thickBot="1" x14ac:dyDescent="0.3">
      <c r="A56" s="2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6"/>
      <c r="AN56" s="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4" t="e">
        <f>VLOOKUP(($BC$15+41),#REF!,3,0)</f>
        <v>#REF!</v>
      </c>
      <c r="BL56" s="15" t="e">
        <f t="shared" si="19"/>
        <v>#REF!</v>
      </c>
      <c r="BM56" s="15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 t="str">
        <f t="shared" si="21"/>
        <v>ig</v>
      </c>
      <c r="CF56" s="13" t="s">
        <v>47</v>
      </c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</row>
    <row r="57" spans="1:101" ht="3" customHeight="1" thickBot="1" x14ac:dyDescent="0.3">
      <c r="A57" s="4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6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4" t="e">
        <f>VLOOKUP(($BC$15+42),#REF!,3,0)</f>
        <v>#REF!</v>
      </c>
      <c r="BL57" s="15" t="e">
        <f t="shared" si="19"/>
        <v>#REF!</v>
      </c>
      <c r="BM57" s="15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 t="str">
        <f t="shared" si="21"/>
        <v>iğ</v>
      </c>
      <c r="CF57" s="13" t="s">
        <v>47</v>
      </c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</row>
    <row r="58" spans="1:101" ht="3.75" customHeight="1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4" t="e">
        <f>VLOOKUP(($BC$15+43),#REF!,3,0)</f>
        <v>#REF!</v>
      </c>
      <c r="BL58" s="15" t="e">
        <f t="shared" si="19"/>
        <v>#REF!</v>
      </c>
      <c r="BM58" s="15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 t="str">
        <f t="shared" si="21"/>
        <v>ih</v>
      </c>
      <c r="CF58" s="13" t="s">
        <v>47</v>
      </c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</row>
    <row r="59" spans="1:101" ht="12" customHeight="1" x14ac:dyDescent="0.25">
      <c r="A59" s="126" t="s">
        <v>90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4" t="e">
        <f>VLOOKUP(($BC$15+44),#REF!,3,0)</f>
        <v>#REF!</v>
      </c>
      <c r="BL59" s="15" t="e">
        <f t="shared" si="19"/>
        <v>#REF!</v>
      </c>
      <c r="BM59" s="15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 t="str">
        <f t="shared" si="21"/>
        <v>ij</v>
      </c>
      <c r="CF59" s="13" t="s">
        <v>47</v>
      </c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</row>
    <row r="60" spans="1:101" ht="12" customHeight="1" x14ac:dyDescent="0.25">
      <c r="A60" s="126" t="s">
        <v>85</v>
      </c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4" t="e">
        <f>VLOOKUP(($BC$15+45),#REF!,3,0)</f>
        <v>#REF!</v>
      </c>
      <c r="BL60" s="15" t="e">
        <f t="shared" si="19"/>
        <v>#REF!</v>
      </c>
      <c r="BM60" s="15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 t="str">
        <f t="shared" si="21"/>
        <v>ik</v>
      </c>
      <c r="CF60" s="13" t="s">
        <v>47</v>
      </c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</row>
    <row r="61" spans="1:10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4" t="e">
        <f>VLOOKUP(($BC$15+46),#REF!,3,0)</f>
        <v>#REF!</v>
      </c>
      <c r="BL61" s="15" t="e">
        <f t="shared" si="19"/>
        <v>#REF!</v>
      </c>
      <c r="BM61" s="15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 t="str">
        <f t="shared" si="21"/>
        <v>il</v>
      </c>
      <c r="CF61" s="13" t="s">
        <v>47</v>
      </c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</row>
    <row r="62" spans="1:101" ht="3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4" t="e">
        <f>VLOOKUP(($BC$15+47),#REF!,3,0)</f>
        <v>#REF!</v>
      </c>
      <c r="BL62" s="15" t="e">
        <f t="shared" si="19"/>
        <v>#REF!</v>
      </c>
      <c r="BM62" s="15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 t="str">
        <f t="shared" si="21"/>
        <v>im</v>
      </c>
      <c r="CF62" s="13" t="s">
        <v>47</v>
      </c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</row>
    <row r="63" spans="1:10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4" t="e">
        <f>VLOOKUP(($BC$15+48),#REF!,3,0)</f>
        <v>#REF!</v>
      </c>
      <c r="BL63" s="15" t="e">
        <f t="shared" si="19"/>
        <v>#REF!</v>
      </c>
      <c r="BM63" s="15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 t="str">
        <f t="shared" si="21"/>
        <v>in</v>
      </c>
      <c r="CF63" s="13" t="s">
        <v>47</v>
      </c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</row>
    <row r="64" spans="1:10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4" t="e">
        <f>VLOOKUP(($BC$15+49),#REF!,3,0)</f>
        <v>#REF!</v>
      </c>
      <c r="BL64" s="15" t="e">
        <f t="shared" si="19"/>
        <v>#REF!</v>
      </c>
      <c r="BM64" s="15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 t="str">
        <f t="shared" si="21"/>
        <v>ip</v>
      </c>
      <c r="CF64" s="13" t="s">
        <v>47</v>
      </c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</row>
    <row r="65" spans="1:10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4" t="e">
        <f>VLOOKUP(($BC$15+50),#REF!,3,0)</f>
        <v>#REF!</v>
      </c>
      <c r="BL65" s="15" t="e">
        <f t="shared" si="19"/>
        <v>#REF!</v>
      </c>
      <c r="BM65" s="15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 t="str">
        <f t="shared" si="21"/>
        <v>ir</v>
      </c>
      <c r="CF65" s="13" t="s">
        <v>47</v>
      </c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</row>
    <row r="66" spans="1:10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4" t="e">
        <f>VLOOKUP(($BC$15+51),#REF!,3,0)</f>
        <v>#REF!</v>
      </c>
      <c r="BL66" s="15" t="e">
        <f t="shared" si="19"/>
        <v>#REF!</v>
      </c>
      <c r="BM66" s="15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 t="str">
        <f t="shared" si="21"/>
        <v>is</v>
      </c>
      <c r="CF66" s="13" t="s">
        <v>47</v>
      </c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</row>
    <row r="67" spans="1:10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4" t="e">
        <f>VLOOKUP(($BC$15+52),#REF!,3,0)</f>
        <v>#REF!</v>
      </c>
      <c r="BL67" s="15" t="e">
        <f t="shared" si="19"/>
        <v>#REF!</v>
      </c>
      <c r="BM67" s="15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 t="str">
        <f t="shared" si="21"/>
        <v>iş</v>
      </c>
      <c r="CF67" s="13" t="s">
        <v>47</v>
      </c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</row>
    <row r="68" spans="1:10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4" t="e">
        <f>VLOOKUP(($BC$15+53),#REF!,3,0)</f>
        <v>#REF!</v>
      </c>
      <c r="BL68" s="15" t="e">
        <f t="shared" si="19"/>
        <v>#REF!</v>
      </c>
      <c r="BM68" s="15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 t="str">
        <f t="shared" si="21"/>
        <v>it</v>
      </c>
      <c r="CF68" s="13" t="s">
        <v>47</v>
      </c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</row>
    <row r="69" spans="1:10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4" t="e">
        <f>VLOOKUP(($BC$15+54),#REF!,3,0)</f>
        <v>#REF!</v>
      </c>
      <c r="BL69" s="15" t="e">
        <f t="shared" si="19"/>
        <v>#REF!</v>
      </c>
      <c r="BM69" s="15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 t="str">
        <f t="shared" si="21"/>
        <v>iv</v>
      </c>
      <c r="CF69" s="13" t="s">
        <v>47</v>
      </c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</row>
    <row r="70" spans="1:10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4" t="e">
        <f>VLOOKUP(($BC$15+55),#REF!,3,0)</f>
        <v>#REF!</v>
      </c>
      <c r="BL70" s="15" t="e">
        <f t="shared" si="19"/>
        <v>#REF!</v>
      </c>
      <c r="BM70" s="15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 t="str">
        <f t="shared" si="21"/>
        <v>iy</v>
      </c>
      <c r="CF70" s="13" t="s">
        <v>47</v>
      </c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</row>
    <row r="71" spans="1:10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4" t="e">
        <f>VLOOKUP(($BC$15+56),#REF!,3,0)</f>
        <v>#REF!</v>
      </c>
      <c r="BL71" s="15" t="e">
        <f t="shared" si="19"/>
        <v>#REF!</v>
      </c>
      <c r="BM71" s="15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 t="str">
        <f t="shared" ref="CE71" si="22">BQ23</f>
        <v>iz</v>
      </c>
      <c r="CF71" s="13" t="s">
        <v>47</v>
      </c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</row>
    <row r="72" spans="1:10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4" t="e">
        <f>VLOOKUP(($BC$15+57),#REF!,3,0)</f>
        <v>#REF!</v>
      </c>
      <c r="BL72" s="15" t="e">
        <f t="shared" si="19"/>
        <v>#REF!</v>
      </c>
      <c r="BM72" s="15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 t="str">
        <f t="shared" ref="CE72:CE90" si="23">BR2</f>
        <v>ıb</v>
      </c>
      <c r="CF72" s="13" t="s">
        <v>46</v>
      </c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</row>
    <row r="73" spans="1:10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4" t="e">
        <f>VLOOKUP(($BC$15+58),#REF!,3,0)</f>
        <v>#REF!</v>
      </c>
      <c r="BL73" s="15" t="e">
        <f t="shared" si="19"/>
        <v>#REF!</v>
      </c>
      <c r="BM73" s="15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 t="str">
        <f t="shared" si="23"/>
        <v>ıc</v>
      </c>
      <c r="CF73" s="13" t="s">
        <v>46</v>
      </c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</row>
    <row r="74" spans="1:10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4" t="e">
        <f>VLOOKUP(($BC$15+59),#REF!,3,0)</f>
        <v>#REF!</v>
      </c>
      <c r="BL74" s="15" t="e">
        <f t="shared" si="19"/>
        <v>#REF!</v>
      </c>
      <c r="BM74" s="15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 t="str">
        <f t="shared" si="23"/>
        <v>ıç</v>
      </c>
      <c r="CF74" s="13" t="s">
        <v>46</v>
      </c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</row>
    <row r="75" spans="1:10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4" t="e">
        <f>VLOOKUP(($BC$15+60),#REF!,3,0)</f>
        <v>#REF!</v>
      </c>
      <c r="BL75" s="15" t="e">
        <f t="shared" si="19"/>
        <v>#REF!</v>
      </c>
      <c r="BM75" s="15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 t="str">
        <f t="shared" si="23"/>
        <v>ıd</v>
      </c>
      <c r="CF75" s="13" t="s">
        <v>46</v>
      </c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</row>
    <row r="76" spans="1:10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4" t="e">
        <f>VLOOKUP(($BC$15+61),#REF!,3,0)</f>
        <v>#REF!</v>
      </c>
      <c r="BL76" s="15" t="e">
        <f t="shared" si="19"/>
        <v>#REF!</v>
      </c>
      <c r="BM76" s="15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 t="str">
        <f t="shared" si="23"/>
        <v>ıf</v>
      </c>
      <c r="CF76" s="13" t="s">
        <v>46</v>
      </c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</row>
    <row r="77" spans="1:10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6" t="e">
        <f>VLOOKUP(($BC$15+62),#REF!,3,0)</f>
        <v>#REF!</v>
      </c>
      <c r="BL77" s="15" t="e">
        <f t="shared" si="19"/>
        <v>#REF!</v>
      </c>
      <c r="BM77" s="15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 t="str">
        <f t="shared" si="23"/>
        <v>ıg</v>
      </c>
      <c r="CF77" s="13" t="s">
        <v>46</v>
      </c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</row>
    <row r="78" spans="1:10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7"/>
      <c r="BL78" s="17"/>
      <c r="BM78" s="17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 t="str">
        <f t="shared" si="23"/>
        <v>ığ</v>
      </c>
      <c r="CF78" s="13" t="s">
        <v>46</v>
      </c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</row>
    <row r="79" spans="1:10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7"/>
      <c r="BL79" s="17"/>
      <c r="BM79" s="17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 t="str">
        <f t="shared" si="23"/>
        <v>ıh</v>
      </c>
      <c r="CF79" s="13" t="s">
        <v>46</v>
      </c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</row>
    <row r="80" spans="1:10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7"/>
      <c r="BL80" s="17"/>
      <c r="BM80" s="17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 t="str">
        <f t="shared" si="23"/>
        <v>ıj</v>
      </c>
      <c r="CF80" s="13" t="s">
        <v>46</v>
      </c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</row>
    <row r="81" spans="1:10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7"/>
      <c r="BL81" s="17"/>
      <c r="BM81" s="17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 t="str">
        <f t="shared" si="23"/>
        <v>ık</v>
      </c>
      <c r="CF81" s="13" t="s">
        <v>46</v>
      </c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</row>
    <row r="82" spans="1:10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7"/>
      <c r="BL82" s="17"/>
      <c r="BM82" s="17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 t="str">
        <f t="shared" si="23"/>
        <v>ıl</v>
      </c>
      <c r="CF82" s="13" t="s">
        <v>46</v>
      </c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</row>
    <row r="83" spans="1:10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7"/>
      <c r="BL83" s="17"/>
      <c r="BM83" s="17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 t="str">
        <f t="shared" si="23"/>
        <v>ım</v>
      </c>
      <c r="CF83" s="13" t="s">
        <v>46</v>
      </c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</row>
    <row r="84" spans="1:10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7"/>
      <c r="BL84" s="17"/>
      <c r="BM84" s="17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 t="str">
        <f t="shared" si="23"/>
        <v>ın</v>
      </c>
      <c r="CF84" s="13" t="s">
        <v>46</v>
      </c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</row>
    <row r="85" spans="1:10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7"/>
      <c r="BL85" s="17"/>
      <c r="BM85" s="17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 t="str">
        <f t="shared" si="23"/>
        <v>ıp</v>
      </c>
      <c r="CF85" s="13" t="s">
        <v>46</v>
      </c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</row>
    <row r="86" spans="1:10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7"/>
      <c r="BL86" s="17"/>
      <c r="BM86" s="17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 t="str">
        <f t="shared" si="23"/>
        <v>ır</v>
      </c>
      <c r="CF86" s="13" t="s">
        <v>46</v>
      </c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</row>
    <row r="87" spans="1:10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7"/>
      <c r="BL87" s="17"/>
      <c r="BM87" s="17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 t="str">
        <f t="shared" si="23"/>
        <v>ıs</v>
      </c>
      <c r="CF87" s="13" t="s">
        <v>46</v>
      </c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</row>
    <row r="88" spans="1:10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7"/>
      <c r="BL88" s="17"/>
      <c r="BM88" s="17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 t="str">
        <f t="shared" si="23"/>
        <v>ış</v>
      </c>
      <c r="CF88" s="13" t="s">
        <v>46</v>
      </c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</row>
    <row r="89" spans="1:10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7"/>
      <c r="BL89" s="17"/>
      <c r="BM89" s="17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 t="str">
        <f t="shared" si="23"/>
        <v>ıt</v>
      </c>
      <c r="CF89" s="13" t="s">
        <v>46</v>
      </c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</row>
    <row r="90" spans="1:10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7"/>
      <c r="BL90" s="17"/>
      <c r="BM90" s="17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 t="str">
        <f t="shared" si="23"/>
        <v>ıv</v>
      </c>
      <c r="CF90" s="13" t="s">
        <v>46</v>
      </c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</row>
    <row r="91" spans="1:10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7"/>
      <c r="BL91" s="17"/>
      <c r="BM91" s="17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 t="str">
        <f t="shared" ref="CE91" si="24">BR21</f>
        <v>ıy</v>
      </c>
      <c r="CF91" s="13" t="s">
        <v>46</v>
      </c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</row>
    <row r="92" spans="1:10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7"/>
      <c r="BL92" s="17"/>
      <c r="BM92" s="17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 t="str">
        <f>BR23</f>
        <v>ız</v>
      </c>
      <c r="CF92" s="13" t="s">
        <v>46</v>
      </c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</row>
    <row r="93" spans="1:10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7"/>
      <c r="BL93" s="17"/>
      <c r="BM93" s="17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 t="str">
        <f t="shared" ref="CE93:CE112" si="25">BS2</f>
        <v>ob</v>
      </c>
      <c r="CF93" s="13" t="s">
        <v>48</v>
      </c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</row>
    <row r="94" spans="1:10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7"/>
      <c r="BL94" s="17"/>
      <c r="BM94" s="17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 t="str">
        <f t="shared" si="25"/>
        <v>oc</v>
      </c>
      <c r="CF94" s="13" t="s">
        <v>48</v>
      </c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</row>
    <row r="95" spans="1:10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7"/>
      <c r="BL95" s="17"/>
      <c r="BM95" s="17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 t="str">
        <f t="shared" si="25"/>
        <v>oç</v>
      </c>
      <c r="CF95" s="13" t="s">
        <v>48</v>
      </c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</row>
    <row r="96" spans="1:10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7"/>
      <c r="BL96" s="17"/>
      <c r="BM96" s="17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 t="str">
        <f t="shared" si="25"/>
        <v>od</v>
      </c>
      <c r="CF96" s="13" t="s">
        <v>48</v>
      </c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</row>
    <row r="97" spans="1:10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7"/>
      <c r="BL97" s="17"/>
      <c r="BM97" s="17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 t="str">
        <f t="shared" si="25"/>
        <v>of</v>
      </c>
      <c r="CF97" s="13" t="s">
        <v>48</v>
      </c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</row>
    <row r="98" spans="1:10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7"/>
      <c r="BL98" s="17"/>
      <c r="BM98" s="17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 t="str">
        <f t="shared" si="25"/>
        <v>og</v>
      </c>
      <c r="CF98" s="13" t="s">
        <v>48</v>
      </c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</row>
    <row r="99" spans="1:10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7"/>
      <c r="BL99" s="17"/>
      <c r="BM99" s="17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 t="str">
        <f t="shared" si="25"/>
        <v>oğ</v>
      </c>
      <c r="CF99" s="13" t="s">
        <v>48</v>
      </c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</row>
    <row r="100" spans="1:10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7"/>
      <c r="BL100" s="17"/>
      <c r="BM100" s="17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 t="str">
        <f t="shared" si="25"/>
        <v>oh</v>
      </c>
      <c r="CF100" s="13" t="s">
        <v>48</v>
      </c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</row>
    <row r="101" spans="1:10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7"/>
      <c r="BL101" s="17"/>
      <c r="BM101" s="17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 t="str">
        <f t="shared" si="25"/>
        <v>oj</v>
      </c>
      <c r="CF101" s="13" t="s">
        <v>48</v>
      </c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</row>
    <row r="102" spans="1:10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7"/>
      <c r="BL102" s="17"/>
      <c r="BM102" s="17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 t="str">
        <f t="shared" si="25"/>
        <v>ok</v>
      </c>
      <c r="CF102" s="13" t="s">
        <v>48</v>
      </c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</row>
    <row r="103" spans="1:10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7"/>
      <c r="BL103" s="17"/>
      <c r="BM103" s="17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 t="str">
        <f t="shared" si="25"/>
        <v>ol</v>
      </c>
      <c r="CF103" s="13" t="s">
        <v>48</v>
      </c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</row>
    <row r="104" spans="1:10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7"/>
      <c r="BL104" s="17"/>
      <c r="BM104" s="17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 t="str">
        <f t="shared" si="25"/>
        <v>om</v>
      </c>
      <c r="CF104" s="13" t="s">
        <v>48</v>
      </c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</row>
    <row r="105" spans="1:10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7"/>
      <c r="BL105" s="17"/>
      <c r="BM105" s="17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 t="str">
        <f t="shared" si="25"/>
        <v>on</v>
      </c>
      <c r="CF105" s="13" t="s">
        <v>48</v>
      </c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</row>
    <row r="106" spans="1:10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7"/>
      <c r="BL106" s="17"/>
      <c r="BM106" s="17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 t="str">
        <f t="shared" si="25"/>
        <v>op</v>
      </c>
      <c r="CF106" s="13" t="s">
        <v>48</v>
      </c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</row>
    <row r="107" spans="1:10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 t="str">
        <f t="shared" si="25"/>
        <v>or</v>
      </c>
      <c r="CF107" s="13" t="s">
        <v>48</v>
      </c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</row>
    <row r="108" spans="1:10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 t="str">
        <f t="shared" si="25"/>
        <v>os</v>
      </c>
      <c r="CF108" s="13" t="s">
        <v>48</v>
      </c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</row>
    <row r="109" spans="1:10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 t="str">
        <f t="shared" si="25"/>
        <v>oş</v>
      </c>
      <c r="CF109" s="13" t="s">
        <v>48</v>
      </c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</row>
    <row r="110" spans="1:10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 t="str">
        <f t="shared" si="25"/>
        <v>ot</v>
      </c>
      <c r="CF110" s="13" t="s">
        <v>48</v>
      </c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</row>
    <row r="111" spans="1:10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 t="str">
        <f t="shared" si="25"/>
        <v>ov</v>
      </c>
      <c r="CF111" s="13" t="s">
        <v>48</v>
      </c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</row>
    <row r="112" spans="1:10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 t="str">
        <f t="shared" si="25"/>
        <v>oy</v>
      </c>
      <c r="CF112" s="13" t="s">
        <v>48</v>
      </c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</row>
    <row r="113" spans="1:10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 t="str">
        <f t="shared" ref="CE113" si="26">BS23</f>
        <v>oz</v>
      </c>
      <c r="CF113" s="13" t="s">
        <v>48</v>
      </c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</row>
    <row r="114" spans="1:10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 t="str">
        <f t="shared" ref="CE114:CE132" si="27">BT2</f>
        <v>öb</v>
      </c>
      <c r="CF114" s="13" t="s">
        <v>49</v>
      </c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</row>
    <row r="115" spans="1:10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 t="str">
        <f t="shared" si="27"/>
        <v>öc</v>
      </c>
      <c r="CF115" s="13" t="s">
        <v>49</v>
      </c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</row>
    <row r="116" spans="1:10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 t="str">
        <f t="shared" si="27"/>
        <v>öç</v>
      </c>
      <c r="CF116" s="13" t="s">
        <v>49</v>
      </c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</row>
    <row r="117" spans="1:10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 t="str">
        <f t="shared" si="27"/>
        <v>öd</v>
      </c>
      <c r="CF117" s="13" t="s">
        <v>49</v>
      </c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</row>
    <row r="118" spans="1:10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 t="str">
        <f t="shared" si="27"/>
        <v>öf</v>
      </c>
      <c r="CF118" s="13" t="s">
        <v>49</v>
      </c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</row>
    <row r="119" spans="1:10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 t="str">
        <f t="shared" si="27"/>
        <v>ög</v>
      </c>
      <c r="CF119" s="13" t="s">
        <v>49</v>
      </c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</row>
    <row r="120" spans="1:10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 t="str">
        <f t="shared" si="27"/>
        <v>öğ</v>
      </c>
      <c r="CF120" s="13" t="s">
        <v>49</v>
      </c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</row>
    <row r="121" spans="1:10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 t="str">
        <f t="shared" si="27"/>
        <v>öh</v>
      </c>
      <c r="CF121" s="13" t="s">
        <v>49</v>
      </c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</row>
    <row r="122" spans="1:10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 t="str">
        <f t="shared" si="27"/>
        <v>öj</v>
      </c>
      <c r="CF122" s="13" t="s">
        <v>49</v>
      </c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</row>
    <row r="123" spans="1:10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 t="str">
        <f t="shared" si="27"/>
        <v>ök</v>
      </c>
      <c r="CF123" s="13" t="s">
        <v>49</v>
      </c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</row>
    <row r="124" spans="1:10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 t="str">
        <f t="shared" si="27"/>
        <v>öl</v>
      </c>
      <c r="CF124" s="13" t="s">
        <v>49</v>
      </c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</row>
    <row r="125" spans="1:10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 t="str">
        <f t="shared" si="27"/>
        <v>öm</v>
      </c>
      <c r="CF125" s="13" t="s">
        <v>49</v>
      </c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</row>
    <row r="126" spans="1:10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 t="str">
        <f t="shared" si="27"/>
        <v>ön</v>
      </c>
      <c r="CF126" s="13" t="s">
        <v>49</v>
      </c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</row>
    <row r="127" spans="1:10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 t="str">
        <f t="shared" si="27"/>
        <v>öp</v>
      </c>
      <c r="CF127" s="13" t="s">
        <v>49</v>
      </c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</row>
    <row r="128" spans="1:101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 t="str">
        <f t="shared" si="27"/>
        <v>ör</v>
      </c>
      <c r="CF128" s="13" t="s">
        <v>49</v>
      </c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</row>
    <row r="129" spans="2:101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 t="str">
        <f t="shared" si="27"/>
        <v>ös</v>
      </c>
      <c r="CF129" s="13" t="s">
        <v>49</v>
      </c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</row>
    <row r="130" spans="2:101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 t="str">
        <f t="shared" si="27"/>
        <v>öş</v>
      </c>
      <c r="CF130" s="13" t="s">
        <v>49</v>
      </c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</row>
    <row r="131" spans="2:101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 t="str">
        <f t="shared" si="27"/>
        <v>öt</v>
      </c>
      <c r="CF131" s="13" t="s">
        <v>49</v>
      </c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</row>
    <row r="132" spans="2:101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 t="str">
        <f t="shared" si="27"/>
        <v>öv</v>
      </c>
      <c r="CF132" s="13" t="s">
        <v>49</v>
      </c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</row>
    <row r="133" spans="2:101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 t="str">
        <f t="shared" ref="CE133" si="28">BT21</f>
        <v>öy</v>
      </c>
      <c r="CF133" s="13" t="s">
        <v>49</v>
      </c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</row>
    <row r="134" spans="2:101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 t="str">
        <f>BT23</f>
        <v>öz</v>
      </c>
      <c r="CF134" s="13" t="s">
        <v>49</v>
      </c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</row>
    <row r="135" spans="2:101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 t="str">
        <f t="shared" ref="CE135:CE154" si="29">BU2</f>
        <v>ub</v>
      </c>
      <c r="CF135" s="13" t="s">
        <v>48</v>
      </c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</row>
    <row r="136" spans="2:101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 t="str">
        <f t="shared" si="29"/>
        <v>uc</v>
      </c>
      <c r="CF136" s="13" t="s">
        <v>48</v>
      </c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</row>
    <row r="137" spans="2:101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 t="str">
        <f t="shared" si="29"/>
        <v>uç</v>
      </c>
      <c r="CF137" s="13" t="s">
        <v>48</v>
      </c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</row>
    <row r="138" spans="2:101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 t="str">
        <f t="shared" si="29"/>
        <v>ud</v>
      </c>
      <c r="CF138" s="13" t="s">
        <v>48</v>
      </c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</row>
    <row r="139" spans="2:101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 t="str">
        <f t="shared" si="29"/>
        <v>uf</v>
      </c>
      <c r="CF139" s="13" t="s">
        <v>48</v>
      </c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</row>
    <row r="140" spans="2:101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 t="str">
        <f t="shared" si="29"/>
        <v>ug</v>
      </c>
      <c r="CF140" s="13" t="s">
        <v>48</v>
      </c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</row>
    <row r="141" spans="2:101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 t="str">
        <f t="shared" si="29"/>
        <v>uğ</v>
      </c>
      <c r="CF141" s="13" t="s">
        <v>48</v>
      </c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</row>
    <row r="142" spans="2:101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 t="str">
        <f t="shared" si="29"/>
        <v>uh</v>
      </c>
      <c r="CF142" s="13" t="s">
        <v>48</v>
      </c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</row>
    <row r="143" spans="2:101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 t="str">
        <f t="shared" si="29"/>
        <v>uj</v>
      </c>
      <c r="CF143" s="13" t="s">
        <v>48</v>
      </c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</row>
    <row r="144" spans="2:101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 t="str">
        <f t="shared" si="29"/>
        <v>uk</v>
      </c>
      <c r="CF144" s="13" t="s">
        <v>48</v>
      </c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</row>
    <row r="145" spans="2:101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 t="str">
        <f t="shared" si="29"/>
        <v>ul</v>
      </c>
      <c r="CF145" s="13" t="s">
        <v>48</v>
      </c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</row>
    <row r="146" spans="2:101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 t="str">
        <f t="shared" si="29"/>
        <v>um</v>
      </c>
      <c r="CF146" s="13" t="s">
        <v>48</v>
      </c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</row>
    <row r="147" spans="2:101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 t="str">
        <f t="shared" si="29"/>
        <v>un</v>
      </c>
      <c r="CF147" s="13" t="s">
        <v>48</v>
      </c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</row>
    <row r="148" spans="2:101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 t="str">
        <f t="shared" si="29"/>
        <v>up</v>
      </c>
      <c r="CF148" s="13" t="s">
        <v>48</v>
      </c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</row>
    <row r="149" spans="2:101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 t="str">
        <f t="shared" si="29"/>
        <v>ur</v>
      </c>
      <c r="CF149" s="13" t="s">
        <v>48</v>
      </c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</row>
    <row r="150" spans="2:101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 t="str">
        <f t="shared" si="29"/>
        <v>us</v>
      </c>
      <c r="CF150" s="13" t="s">
        <v>48</v>
      </c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</row>
    <row r="151" spans="2:101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 t="str">
        <f t="shared" si="29"/>
        <v>uş</v>
      </c>
      <c r="CF151" s="13" t="s">
        <v>48</v>
      </c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</row>
    <row r="152" spans="2:101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 t="str">
        <f t="shared" si="29"/>
        <v>ut</v>
      </c>
      <c r="CF152" s="13" t="s">
        <v>48</v>
      </c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</row>
    <row r="153" spans="2:101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 t="str">
        <f t="shared" si="29"/>
        <v>uv</v>
      </c>
      <c r="CF153" s="13" t="s">
        <v>48</v>
      </c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</row>
    <row r="154" spans="2:101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 t="str">
        <f t="shared" si="29"/>
        <v>uy</v>
      </c>
      <c r="CF154" s="13" t="s">
        <v>48</v>
      </c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</row>
    <row r="155" spans="2:101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 t="str">
        <f t="shared" ref="CE155" si="30">BU23</f>
        <v>uz</v>
      </c>
      <c r="CF155" s="13" t="s">
        <v>48</v>
      </c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</row>
    <row r="156" spans="2:101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 t="str">
        <f t="shared" ref="CE156:CE175" si="31">BV2</f>
        <v>üb</v>
      </c>
      <c r="CF156" s="13" t="s">
        <v>49</v>
      </c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</row>
    <row r="157" spans="2:101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 t="str">
        <f t="shared" si="31"/>
        <v>üc</v>
      </c>
      <c r="CF157" s="13" t="s">
        <v>49</v>
      </c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</row>
    <row r="158" spans="2:101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 t="str">
        <f t="shared" si="31"/>
        <v>üç</v>
      </c>
      <c r="CF158" s="13" t="s">
        <v>49</v>
      </c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</row>
    <row r="159" spans="2:101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 t="str">
        <f t="shared" si="31"/>
        <v>üd</v>
      </c>
      <c r="CF159" s="13" t="s">
        <v>49</v>
      </c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</row>
    <row r="160" spans="2:101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 t="str">
        <f t="shared" si="31"/>
        <v>üf</v>
      </c>
      <c r="CF160" s="13" t="s">
        <v>49</v>
      </c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</row>
    <row r="161" spans="2:101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 t="str">
        <f t="shared" si="31"/>
        <v>üg</v>
      </c>
      <c r="CF161" s="13" t="s">
        <v>49</v>
      </c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</row>
    <row r="162" spans="2:101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 t="str">
        <f t="shared" si="31"/>
        <v>üğ</v>
      </c>
      <c r="CF162" s="13" t="s">
        <v>49</v>
      </c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</row>
    <row r="163" spans="2:101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 t="str">
        <f t="shared" si="31"/>
        <v>üh</v>
      </c>
      <c r="CF163" s="13" t="s">
        <v>49</v>
      </c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</row>
    <row r="164" spans="2:101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 t="str">
        <f t="shared" si="31"/>
        <v>üj</v>
      </c>
      <c r="CF164" s="13" t="s">
        <v>49</v>
      </c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</row>
    <row r="165" spans="2:101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 t="str">
        <f t="shared" si="31"/>
        <v>ük</v>
      </c>
      <c r="CF165" s="13" t="s">
        <v>49</v>
      </c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</row>
    <row r="166" spans="2:101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 t="str">
        <f t="shared" si="31"/>
        <v>ül</v>
      </c>
      <c r="CF166" s="13" t="s">
        <v>49</v>
      </c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</row>
    <row r="167" spans="2:101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 t="str">
        <f t="shared" si="31"/>
        <v>üm</v>
      </c>
      <c r="CF167" s="13" t="s">
        <v>49</v>
      </c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</row>
    <row r="168" spans="2:101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 t="str">
        <f t="shared" si="31"/>
        <v>ün</v>
      </c>
      <c r="CF168" s="13" t="s">
        <v>49</v>
      </c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</row>
    <row r="169" spans="2:101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 t="str">
        <f t="shared" si="31"/>
        <v>üp</v>
      </c>
      <c r="CF169" s="13" t="s">
        <v>49</v>
      </c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</row>
    <row r="170" spans="2:101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 t="str">
        <f t="shared" si="31"/>
        <v>ür</v>
      </c>
      <c r="CF170" s="13" t="s">
        <v>49</v>
      </c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</row>
    <row r="171" spans="2:101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 t="str">
        <f t="shared" si="31"/>
        <v>üs</v>
      </c>
      <c r="CF171" s="13" t="s">
        <v>49</v>
      </c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</row>
    <row r="172" spans="2:101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 t="str">
        <f t="shared" si="31"/>
        <v>üş</v>
      </c>
      <c r="CF172" s="13" t="s">
        <v>49</v>
      </c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</row>
    <row r="173" spans="2:101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 t="str">
        <f t="shared" si="31"/>
        <v>üt</v>
      </c>
      <c r="CF173" s="13" t="s">
        <v>49</v>
      </c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</row>
    <row r="174" spans="2:101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 t="str">
        <f t="shared" si="31"/>
        <v>üv</v>
      </c>
      <c r="CF174" s="13" t="s">
        <v>49</v>
      </c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</row>
    <row r="175" spans="2:101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 t="str">
        <f t="shared" si="31"/>
        <v>üy</v>
      </c>
      <c r="CF175" s="13" t="s">
        <v>49</v>
      </c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</row>
    <row r="176" spans="2:101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 t="str">
        <f t="shared" ref="CE176" si="32">BV23</f>
        <v>üz</v>
      </c>
      <c r="CF176" s="13" t="s">
        <v>49</v>
      </c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</row>
    <row r="177" spans="2:101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 t="str">
        <f t="shared" ref="CE177:CE196" si="33">BW2</f>
        <v>ba</v>
      </c>
      <c r="CF177" s="13" t="s">
        <v>50</v>
      </c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</row>
    <row r="178" spans="2:101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 t="str">
        <f t="shared" si="33"/>
        <v>ca</v>
      </c>
      <c r="CF178" s="13" t="s">
        <v>50</v>
      </c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</row>
    <row r="179" spans="2:101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 t="str">
        <f t="shared" si="33"/>
        <v>ça</v>
      </c>
      <c r="CF179" s="13" t="s">
        <v>50</v>
      </c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</row>
    <row r="180" spans="2:101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 t="str">
        <f t="shared" si="33"/>
        <v>da</v>
      </c>
      <c r="CF180" s="13" t="s">
        <v>50</v>
      </c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</row>
    <row r="181" spans="2:101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 t="str">
        <f t="shared" si="33"/>
        <v>fa</v>
      </c>
      <c r="CF181" s="13" t="s">
        <v>50</v>
      </c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</row>
    <row r="182" spans="2:101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 t="str">
        <f t="shared" si="33"/>
        <v>ga</v>
      </c>
      <c r="CF182" s="13" t="s">
        <v>50</v>
      </c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</row>
    <row r="183" spans="2:101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 t="str">
        <f t="shared" si="33"/>
        <v>ğa</v>
      </c>
      <c r="CF183" s="13" t="s">
        <v>50</v>
      </c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</row>
    <row r="184" spans="2:101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 t="str">
        <f t="shared" si="33"/>
        <v>ha</v>
      </c>
      <c r="CF184" s="13" t="s">
        <v>50</v>
      </c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</row>
    <row r="185" spans="2:101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 t="str">
        <f t="shared" si="33"/>
        <v>ja</v>
      </c>
      <c r="CF185" s="13" t="s">
        <v>50</v>
      </c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</row>
    <row r="186" spans="2:101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 t="str">
        <f t="shared" si="33"/>
        <v>ka</v>
      </c>
      <c r="CF186" s="13" t="s">
        <v>50</v>
      </c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</row>
    <row r="187" spans="2:101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 t="str">
        <f t="shared" si="33"/>
        <v>la</v>
      </c>
      <c r="CF187" s="13" t="s">
        <v>50</v>
      </c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</row>
    <row r="188" spans="2:101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 t="str">
        <f t="shared" si="33"/>
        <v>ma</v>
      </c>
      <c r="CF188" s="13" t="s">
        <v>50</v>
      </c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</row>
    <row r="189" spans="2:101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 t="str">
        <f t="shared" si="33"/>
        <v>na</v>
      </c>
      <c r="CF189" s="13" t="s">
        <v>50</v>
      </c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</row>
    <row r="190" spans="2:101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 t="str">
        <f t="shared" si="33"/>
        <v>pa</v>
      </c>
      <c r="CF190" s="13" t="s">
        <v>50</v>
      </c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</row>
    <row r="191" spans="2:101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 t="str">
        <f t="shared" si="33"/>
        <v>ra</v>
      </c>
      <c r="CF191" s="13" t="s">
        <v>50</v>
      </c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</row>
    <row r="192" spans="2:101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 t="str">
        <f t="shared" si="33"/>
        <v>sa</v>
      </c>
      <c r="CF192" s="13" t="s">
        <v>50</v>
      </c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</row>
    <row r="193" spans="2:101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 t="str">
        <f t="shared" si="33"/>
        <v>şa</v>
      </c>
      <c r="CF193" s="13" t="s">
        <v>50</v>
      </c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</row>
    <row r="194" spans="2:101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 t="str">
        <f t="shared" si="33"/>
        <v>ta</v>
      </c>
      <c r="CF194" s="13" t="s">
        <v>50</v>
      </c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</row>
    <row r="195" spans="2:101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 t="str">
        <f t="shared" si="33"/>
        <v>va</v>
      </c>
      <c r="CF195" s="13" t="s">
        <v>50</v>
      </c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</row>
    <row r="196" spans="2:101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 t="str">
        <f t="shared" si="33"/>
        <v>ya</v>
      </c>
      <c r="CF196" s="13" t="s">
        <v>50</v>
      </c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</row>
    <row r="197" spans="2:101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 t="str">
        <f t="shared" ref="CE197" si="34">BW23</f>
        <v>za</v>
      </c>
      <c r="CF197" s="13" t="s">
        <v>50</v>
      </c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</row>
    <row r="198" spans="2:101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 t="str">
        <f t="shared" ref="CE198:CE217" si="35">BX2</f>
        <v>be</v>
      </c>
      <c r="CF198" s="13" t="s">
        <v>51</v>
      </c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</row>
    <row r="199" spans="2:101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 t="str">
        <f t="shared" si="35"/>
        <v>ce</v>
      </c>
      <c r="CF199" s="13" t="s">
        <v>51</v>
      </c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</row>
    <row r="200" spans="2:101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 t="str">
        <f t="shared" si="35"/>
        <v>çe</v>
      </c>
      <c r="CF200" s="13" t="s">
        <v>51</v>
      </c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</row>
    <row r="201" spans="2:101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 t="str">
        <f t="shared" si="35"/>
        <v>de</v>
      </c>
      <c r="CF201" s="13" t="s">
        <v>51</v>
      </c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</row>
    <row r="202" spans="2:101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 t="str">
        <f t="shared" si="35"/>
        <v>fe</v>
      </c>
      <c r="CF202" s="13" t="s">
        <v>51</v>
      </c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</row>
    <row r="203" spans="2:101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 t="str">
        <f t="shared" si="35"/>
        <v>ge</v>
      </c>
      <c r="CF203" s="13" t="s">
        <v>51</v>
      </c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</row>
    <row r="204" spans="2:101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 t="str">
        <f t="shared" si="35"/>
        <v>ğe</v>
      </c>
      <c r="CF204" s="13" t="s">
        <v>51</v>
      </c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</row>
    <row r="205" spans="2:101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 t="str">
        <f t="shared" si="35"/>
        <v>he</v>
      </c>
      <c r="CF205" s="13" t="s">
        <v>51</v>
      </c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</row>
    <row r="206" spans="2:101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 t="str">
        <f t="shared" si="35"/>
        <v>je</v>
      </c>
      <c r="CF206" s="13" t="s">
        <v>51</v>
      </c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</row>
    <row r="207" spans="2:101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 t="str">
        <f t="shared" si="35"/>
        <v>ke</v>
      </c>
      <c r="CF207" s="13" t="s">
        <v>51</v>
      </c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</row>
    <row r="208" spans="2:101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 t="str">
        <f t="shared" si="35"/>
        <v>le</v>
      </c>
      <c r="CF208" s="13" t="s">
        <v>51</v>
      </c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</row>
    <row r="209" spans="2:101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 t="str">
        <f t="shared" si="35"/>
        <v>me</v>
      </c>
      <c r="CF209" s="13" t="s">
        <v>51</v>
      </c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</row>
    <row r="210" spans="2:101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 t="str">
        <f t="shared" si="35"/>
        <v>ne</v>
      </c>
      <c r="CF210" s="13" t="s">
        <v>51</v>
      </c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</row>
    <row r="211" spans="2:101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 t="str">
        <f t="shared" si="35"/>
        <v>pe</v>
      </c>
      <c r="CF211" s="13" t="s">
        <v>51</v>
      </c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</row>
    <row r="212" spans="2:101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 t="str">
        <f t="shared" si="35"/>
        <v>re</v>
      </c>
      <c r="CF212" s="13" t="s">
        <v>51</v>
      </c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</row>
    <row r="213" spans="2:101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 t="str">
        <f t="shared" si="35"/>
        <v>se</v>
      </c>
      <c r="CF213" s="13" t="s">
        <v>51</v>
      </c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</row>
    <row r="214" spans="2:101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 t="str">
        <f t="shared" si="35"/>
        <v>şe</v>
      </c>
      <c r="CF214" s="13" t="s">
        <v>51</v>
      </c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</row>
    <row r="215" spans="2:101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 t="str">
        <f t="shared" si="35"/>
        <v>te</v>
      </c>
      <c r="CF215" s="13" t="s">
        <v>51</v>
      </c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</row>
    <row r="216" spans="2:101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 t="str">
        <f t="shared" si="35"/>
        <v>ve</v>
      </c>
      <c r="CF216" s="13" t="s">
        <v>51</v>
      </c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</row>
    <row r="217" spans="2:101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 t="str">
        <f t="shared" si="35"/>
        <v>ye</v>
      </c>
      <c r="CF217" s="13" t="s">
        <v>51</v>
      </c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</row>
    <row r="218" spans="2:101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 t="str">
        <f t="shared" ref="CE218" si="36">BX23</f>
        <v>ze</v>
      </c>
      <c r="CF218" s="13" t="s">
        <v>51</v>
      </c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</row>
    <row r="219" spans="2:101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 t="str">
        <f t="shared" ref="CE219:CE238" si="37">BY2</f>
        <v>bi</v>
      </c>
      <c r="CF219" s="13" t="s">
        <v>51</v>
      </c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</row>
    <row r="220" spans="2:101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 t="str">
        <f t="shared" si="37"/>
        <v>ci</v>
      </c>
      <c r="CF220" s="13" t="s">
        <v>51</v>
      </c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</row>
    <row r="221" spans="2:101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 t="str">
        <f t="shared" si="37"/>
        <v>çi</v>
      </c>
      <c r="CF221" s="13" t="s">
        <v>51</v>
      </c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</row>
    <row r="222" spans="2:101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 t="str">
        <f t="shared" si="37"/>
        <v>di</v>
      </c>
      <c r="CF222" s="13" t="s">
        <v>51</v>
      </c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</row>
    <row r="223" spans="2:101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 t="str">
        <f t="shared" si="37"/>
        <v>fi</v>
      </c>
      <c r="CF223" s="13" t="s">
        <v>51</v>
      </c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</row>
    <row r="224" spans="2:101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 t="str">
        <f t="shared" si="37"/>
        <v>gi</v>
      </c>
      <c r="CF224" s="13" t="s">
        <v>51</v>
      </c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</row>
    <row r="225" spans="2:101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 t="str">
        <f t="shared" si="37"/>
        <v>ği</v>
      </c>
      <c r="CF225" s="13" t="s">
        <v>51</v>
      </c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</row>
    <row r="226" spans="2:101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 t="str">
        <f t="shared" si="37"/>
        <v>hi</v>
      </c>
      <c r="CF226" s="13" t="s">
        <v>51</v>
      </c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</row>
    <row r="227" spans="2:101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 t="str">
        <f t="shared" si="37"/>
        <v>ji</v>
      </c>
      <c r="CF227" s="13" t="s">
        <v>51</v>
      </c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</row>
    <row r="228" spans="2:101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 t="str">
        <f t="shared" si="37"/>
        <v>ki</v>
      </c>
      <c r="CF228" s="13" t="s">
        <v>51</v>
      </c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</row>
    <row r="229" spans="2:101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 t="str">
        <f t="shared" si="37"/>
        <v>li</v>
      </c>
      <c r="CF229" s="13" t="s">
        <v>51</v>
      </c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</row>
    <row r="230" spans="2:101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 t="str">
        <f t="shared" si="37"/>
        <v>mi</v>
      </c>
      <c r="CF230" s="13" t="s">
        <v>51</v>
      </c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</row>
    <row r="231" spans="2:101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 t="str">
        <f t="shared" si="37"/>
        <v>ni</v>
      </c>
      <c r="CF231" s="13" t="s">
        <v>51</v>
      </c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</row>
    <row r="232" spans="2:101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 t="str">
        <f t="shared" si="37"/>
        <v>pi</v>
      </c>
      <c r="CF232" s="13" t="s">
        <v>51</v>
      </c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</row>
    <row r="233" spans="2:101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 t="str">
        <f t="shared" si="37"/>
        <v>ri</v>
      </c>
      <c r="CF233" s="13" t="s">
        <v>51</v>
      </c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</row>
    <row r="234" spans="2:101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 t="str">
        <f t="shared" si="37"/>
        <v>si</v>
      </c>
      <c r="CF234" s="13" t="s">
        <v>51</v>
      </c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</row>
    <row r="235" spans="2:101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 t="str">
        <f t="shared" si="37"/>
        <v>şi</v>
      </c>
      <c r="CF235" s="13" t="s">
        <v>51</v>
      </c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</row>
    <row r="236" spans="2:101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 t="str">
        <f t="shared" si="37"/>
        <v>ti</v>
      </c>
      <c r="CF236" s="13" t="s">
        <v>51</v>
      </c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</row>
    <row r="237" spans="2:101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 t="str">
        <f t="shared" si="37"/>
        <v>vi</v>
      </c>
      <c r="CF237" s="13" t="s">
        <v>51</v>
      </c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</row>
    <row r="238" spans="2:101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 t="str">
        <f t="shared" si="37"/>
        <v>yi</v>
      </c>
      <c r="CF238" s="13" t="s">
        <v>51</v>
      </c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</row>
    <row r="239" spans="2:101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 t="str">
        <f t="shared" ref="CE239" si="38">BY23</f>
        <v>zi</v>
      </c>
      <c r="CF239" s="13" t="s">
        <v>51</v>
      </c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</row>
    <row r="240" spans="2:101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 t="str">
        <f t="shared" ref="CE240:CE259" si="39">BZ2</f>
        <v>bı</v>
      </c>
      <c r="CF240" s="13" t="s">
        <v>50</v>
      </c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</row>
    <row r="241" spans="2:101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 t="str">
        <f t="shared" si="39"/>
        <v>cı</v>
      </c>
      <c r="CF241" s="13" t="s">
        <v>50</v>
      </c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</row>
    <row r="242" spans="2:101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 t="str">
        <f t="shared" si="39"/>
        <v>çı</v>
      </c>
      <c r="CF242" s="13" t="s">
        <v>50</v>
      </c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</row>
    <row r="243" spans="2:101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 t="str">
        <f t="shared" si="39"/>
        <v>dı</v>
      </c>
      <c r="CF243" s="13" t="s">
        <v>50</v>
      </c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</row>
    <row r="244" spans="2:101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 t="str">
        <f t="shared" si="39"/>
        <v>fı</v>
      </c>
      <c r="CF244" s="13" t="s">
        <v>50</v>
      </c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</row>
    <row r="245" spans="2:101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 t="str">
        <f t="shared" si="39"/>
        <v>gı</v>
      </c>
      <c r="CF245" s="13" t="s">
        <v>50</v>
      </c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</row>
    <row r="246" spans="2:101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 t="str">
        <f t="shared" si="39"/>
        <v>ğı</v>
      </c>
      <c r="CF246" s="13" t="s">
        <v>50</v>
      </c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</row>
    <row r="247" spans="2:101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 t="str">
        <f t="shared" si="39"/>
        <v>hı</v>
      </c>
      <c r="CF247" s="13" t="s">
        <v>50</v>
      </c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</row>
    <row r="248" spans="2:101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 t="str">
        <f t="shared" si="39"/>
        <v>jı</v>
      </c>
      <c r="CF248" s="13" t="s">
        <v>50</v>
      </c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</row>
    <row r="249" spans="2:101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 t="str">
        <f t="shared" si="39"/>
        <v>kı</v>
      </c>
      <c r="CF249" s="13" t="s">
        <v>50</v>
      </c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</row>
    <row r="250" spans="2:101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 t="str">
        <f t="shared" si="39"/>
        <v>lı</v>
      </c>
      <c r="CF250" s="13" t="s">
        <v>50</v>
      </c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</row>
    <row r="251" spans="2:101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 t="str">
        <f t="shared" si="39"/>
        <v>mı</v>
      </c>
      <c r="CF251" s="13" t="s">
        <v>50</v>
      </c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</row>
    <row r="252" spans="2:101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 t="str">
        <f t="shared" si="39"/>
        <v>nı</v>
      </c>
      <c r="CF252" s="13" t="s">
        <v>50</v>
      </c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</row>
    <row r="253" spans="2:101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 t="str">
        <f t="shared" si="39"/>
        <v>pı</v>
      </c>
      <c r="CF253" s="13" t="s">
        <v>50</v>
      </c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</row>
    <row r="254" spans="2:101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 t="str">
        <f t="shared" si="39"/>
        <v>rı</v>
      </c>
      <c r="CF254" s="13" t="s">
        <v>50</v>
      </c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</row>
    <row r="255" spans="2:101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 t="str">
        <f t="shared" si="39"/>
        <v>sı</v>
      </c>
      <c r="CF255" s="13" t="s">
        <v>50</v>
      </c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</row>
    <row r="256" spans="2:101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 t="str">
        <f t="shared" si="39"/>
        <v>şı</v>
      </c>
      <c r="CF256" s="13" t="s">
        <v>50</v>
      </c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</row>
    <row r="257" spans="2:101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 t="str">
        <f t="shared" si="39"/>
        <v>tı</v>
      </c>
      <c r="CF257" s="13" t="s">
        <v>50</v>
      </c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</row>
    <row r="258" spans="2:101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 t="str">
        <f t="shared" si="39"/>
        <v>vı</v>
      </c>
      <c r="CF258" s="13" t="s">
        <v>50</v>
      </c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</row>
    <row r="259" spans="2:101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 t="str">
        <f t="shared" si="39"/>
        <v>yı</v>
      </c>
      <c r="CF259" s="13" t="s">
        <v>50</v>
      </c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</row>
    <row r="260" spans="2:101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 t="str">
        <f t="shared" ref="CE260" si="40">BZ23</f>
        <v>zı</v>
      </c>
      <c r="CF260" s="13" t="s">
        <v>50</v>
      </c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</row>
    <row r="261" spans="2:101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 t="str">
        <f t="shared" ref="CE261:CE280" si="41">CA2</f>
        <v>bo</v>
      </c>
      <c r="CF261" s="13" t="s">
        <v>52</v>
      </c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</row>
    <row r="262" spans="2:101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 t="str">
        <f t="shared" si="41"/>
        <v>co</v>
      </c>
      <c r="CF262" s="13" t="s">
        <v>52</v>
      </c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</row>
    <row r="263" spans="2:101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 t="str">
        <f t="shared" si="41"/>
        <v>ço</v>
      </c>
      <c r="CF263" s="13" t="s">
        <v>52</v>
      </c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</row>
    <row r="264" spans="2:101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 t="str">
        <f t="shared" si="41"/>
        <v>do</v>
      </c>
      <c r="CF264" s="13" t="s">
        <v>52</v>
      </c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</row>
    <row r="265" spans="2:101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 t="str">
        <f t="shared" si="41"/>
        <v>fo</v>
      </c>
      <c r="CF265" s="13" t="s">
        <v>52</v>
      </c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</row>
    <row r="266" spans="2:101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 t="str">
        <f t="shared" si="41"/>
        <v>go</v>
      </c>
      <c r="CF266" s="13" t="s">
        <v>52</v>
      </c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</row>
    <row r="267" spans="2:101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 t="str">
        <f t="shared" si="41"/>
        <v>ğo</v>
      </c>
      <c r="CF267" s="13" t="s">
        <v>52</v>
      </c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</row>
    <row r="268" spans="2:101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 t="str">
        <f t="shared" si="41"/>
        <v>ho</v>
      </c>
      <c r="CF268" s="13" t="s">
        <v>52</v>
      </c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</row>
    <row r="269" spans="2:101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 t="str">
        <f t="shared" si="41"/>
        <v>jo</v>
      </c>
      <c r="CF269" s="13" t="s">
        <v>52</v>
      </c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</row>
    <row r="270" spans="2:101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 t="str">
        <f t="shared" si="41"/>
        <v>ko</v>
      </c>
      <c r="CF270" s="13" t="s">
        <v>52</v>
      </c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</row>
    <row r="271" spans="2:101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 t="str">
        <f t="shared" si="41"/>
        <v>lo</v>
      </c>
      <c r="CF271" s="13" t="s">
        <v>52</v>
      </c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</row>
    <row r="272" spans="2:101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 t="str">
        <f t="shared" si="41"/>
        <v>mo</v>
      </c>
      <c r="CF272" s="13" t="s">
        <v>52</v>
      </c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</row>
    <row r="273" spans="2:101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 t="str">
        <f t="shared" si="41"/>
        <v>no</v>
      </c>
      <c r="CF273" s="13" t="s">
        <v>52</v>
      </c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</row>
    <row r="274" spans="2:101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 t="str">
        <f t="shared" si="41"/>
        <v>po</v>
      </c>
      <c r="CF274" s="13" t="s">
        <v>52</v>
      </c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</row>
    <row r="275" spans="2:101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 t="str">
        <f t="shared" si="41"/>
        <v>ro</v>
      </c>
      <c r="CF275" s="13" t="s">
        <v>52</v>
      </c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</row>
    <row r="276" spans="2:101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 t="str">
        <f t="shared" si="41"/>
        <v>so</v>
      </c>
      <c r="CF276" s="13" t="s">
        <v>52</v>
      </c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</row>
    <row r="277" spans="2:101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 t="str">
        <f t="shared" si="41"/>
        <v>şo</v>
      </c>
      <c r="CF277" s="13" t="s">
        <v>52</v>
      </c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</row>
    <row r="278" spans="2:101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 t="str">
        <f t="shared" si="41"/>
        <v>to</v>
      </c>
      <c r="CF278" s="13" t="s">
        <v>52</v>
      </c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</row>
    <row r="279" spans="2:101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 t="str">
        <f t="shared" si="41"/>
        <v>vo</v>
      </c>
      <c r="CF279" s="13" t="s">
        <v>52</v>
      </c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</row>
    <row r="280" spans="2:101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 t="str">
        <f t="shared" si="41"/>
        <v>yo</v>
      </c>
      <c r="CF280" s="13" t="s">
        <v>52</v>
      </c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</row>
    <row r="281" spans="2:101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 t="str">
        <f t="shared" ref="CE281" si="42">CA23</f>
        <v>zo</v>
      </c>
      <c r="CF281" s="13" t="s">
        <v>52</v>
      </c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</row>
    <row r="282" spans="2:101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 t="str">
        <f t="shared" ref="CE282:CE301" si="43">CB2</f>
        <v>bö</v>
      </c>
      <c r="CF282" s="13" t="s">
        <v>53</v>
      </c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</row>
    <row r="283" spans="2:101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 t="str">
        <f t="shared" si="43"/>
        <v>cö</v>
      </c>
      <c r="CF283" s="13" t="s">
        <v>53</v>
      </c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</row>
    <row r="284" spans="2:101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 t="str">
        <f t="shared" si="43"/>
        <v>çö</v>
      </c>
      <c r="CF284" s="13" t="s">
        <v>53</v>
      </c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</row>
    <row r="285" spans="2:101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 t="str">
        <f t="shared" si="43"/>
        <v>dö</v>
      </c>
      <c r="CF285" s="13" t="s">
        <v>53</v>
      </c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</row>
    <row r="286" spans="2:101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 t="str">
        <f t="shared" si="43"/>
        <v>fö</v>
      </c>
      <c r="CF286" s="13" t="s">
        <v>53</v>
      </c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</row>
    <row r="287" spans="2:101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 t="str">
        <f t="shared" si="43"/>
        <v>gö</v>
      </c>
      <c r="CF287" s="13" t="s">
        <v>53</v>
      </c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</row>
    <row r="288" spans="2:101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 t="str">
        <f t="shared" si="43"/>
        <v>ğö</v>
      </c>
      <c r="CF288" s="13" t="s">
        <v>53</v>
      </c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</row>
    <row r="289" spans="2:101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 t="str">
        <f t="shared" si="43"/>
        <v>hö</v>
      </c>
      <c r="CF289" s="13" t="s">
        <v>53</v>
      </c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</row>
    <row r="290" spans="2:101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 t="str">
        <f t="shared" si="43"/>
        <v>jö</v>
      </c>
      <c r="CF290" s="13" t="s">
        <v>53</v>
      </c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</row>
    <row r="291" spans="2:101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 t="str">
        <f t="shared" si="43"/>
        <v>kö</v>
      </c>
      <c r="CF291" s="13" t="s">
        <v>53</v>
      </c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</row>
    <row r="292" spans="2:101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 t="str">
        <f t="shared" si="43"/>
        <v>lö</v>
      </c>
      <c r="CF292" s="13" t="s">
        <v>53</v>
      </c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</row>
    <row r="293" spans="2:101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 t="str">
        <f t="shared" si="43"/>
        <v>mö</v>
      </c>
      <c r="CF293" s="13" t="s">
        <v>53</v>
      </c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</row>
    <row r="294" spans="2:101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 t="str">
        <f t="shared" si="43"/>
        <v>nö</v>
      </c>
      <c r="CF294" s="13" t="s">
        <v>53</v>
      </c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</row>
    <row r="295" spans="2:101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 t="str">
        <f t="shared" si="43"/>
        <v>pö</v>
      </c>
      <c r="CF295" s="13" t="s">
        <v>53</v>
      </c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</row>
    <row r="296" spans="2:101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 t="str">
        <f t="shared" si="43"/>
        <v>rö</v>
      </c>
      <c r="CF296" s="13" t="s">
        <v>53</v>
      </c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</row>
    <row r="297" spans="2:101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 t="str">
        <f t="shared" si="43"/>
        <v>sö</v>
      </c>
      <c r="CF297" s="13" t="s">
        <v>53</v>
      </c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</row>
    <row r="298" spans="2:101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 t="str">
        <f t="shared" si="43"/>
        <v>şö</v>
      </c>
      <c r="CF298" s="13" t="s">
        <v>53</v>
      </c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</row>
    <row r="299" spans="2:101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 t="str">
        <f t="shared" si="43"/>
        <v>tö</v>
      </c>
      <c r="CF299" s="13" t="s">
        <v>53</v>
      </c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</row>
    <row r="300" spans="2:101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 t="str">
        <f t="shared" si="43"/>
        <v>vö</v>
      </c>
      <c r="CF300" s="13" t="s">
        <v>53</v>
      </c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</row>
    <row r="301" spans="2:101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 t="str">
        <f t="shared" si="43"/>
        <v>yö</v>
      </c>
      <c r="CF301" s="13" t="s">
        <v>53</v>
      </c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</row>
    <row r="302" spans="2:101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 t="str">
        <f t="shared" ref="CE302" si="44">CB23</f>
        <v>zö</v>
      </c>
      <c r="CF302" s="13" t="s">
        <v>53</v>
      </c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</row>
    <row r="303" spans="2:101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 t="str">
        <f t="shared" ref="CE303:CE322" si="45">CC2</f>
        <v>bu</v>
      </c>
      <c r="CF303" s="13" t="s">
        <v>52</v>
      </c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</row>
    <row r="304" spans="2:101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 t="str">
        <f t="shared" si="45"/>
        <v>cu</v>
      </c>
      <c r="CF304" s="13" t="s">
        <v>52</v>
      </c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</row>
    <row r="305" spans="2:101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 t="str">
        <f t="shared" si="45"/>
        <v>çu</v>
      </c>
      <c r="CF305" s="13" t="s">
        <v>52</v>
      </c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</row>
    <row r="306" spans="2:101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 t="str">
        <f t="shared" si="45"/>
        <v>du</v>
      </c>
      <c r="CF306" s="13" t="s">
        <v>52</v>
      </c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</row>
    <row r="307" spans="2:101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 t="str">
        <f t="shared" si="45"/>
        <v>fu</v>
      </c>
      <c r="CF307" s="13" t="s">
        <v>52</v>
      </c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</row>
    <row r="308" spans="2:101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 t="str">
        <f t="shared" si="45"/>
        <v>gu</v>
      </c>
      <c r="CF308" s="13" t="s">
        <v>52</v>
      </c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</row>
    <row r="309" spans="2:101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 t="str">
        <f t="shared" si="45"/>
        <v>ğu</v>
      </c>
      <c r="CF309" s="13" t="s">
        <v>52</v>
      </c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</row>
    <row r="310" spans="2:101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 t="str">
        <f t="shared" si="45"/>
        <v>hu</v>
      </c>
      <c r="CF310" s="13" t="s">
        <v>52</v>
      </c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</row>
    <row r="311" spans="2:101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 t="str">
        <f t="shared" si="45"/>
        <v>ju</v>
      </c>
      <c r="CF311" s="13" t="s">
        <v>52</v>
      </c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</row>
    <row r="312" spans="2:101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 t="str">
        <f t="shared" si="45"/>
        <v>ku</v>
      </c>
      <c r="CF312" s="13" t="s">
        <v>52</v>
      </c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</row>
    <row r="313" spans="2:101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 t="str">
        <f t="shared" si="45"/>
        <v>lu</v>
      </c>
      <c r="CF313" s="13" t="s">
        <v>52</v>
      </c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</row>
    <row r="314" spans="2:101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 t="str">
        <f t="shared" si="45"/>
        <v>mu</v>
      </c>
      <c r="CF314" s="13" t="s">
        <v>52</v>
      </c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</row>
    <row r="315" spans="2:101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 t="str">
        <f t="shared" si="45"/>
        <v>nu</v>
      </c>
      <c r="CF315" s="13" t="s">
        <v>52</v>
      </c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</row>
    <row r="316" spans="2:101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 t="str">
        <f t="shared" si="45"/>
        <v>pu</v>
      </c>
      <c r="CF316" s="13" t="s">
        <v>52</v>
      </c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</row>
    <row r="317" spans="2:101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 t="str">
        <f t="shared" si="45"/>
        <v>ru</v>
      </c>
      <c r="CF317" s="13" t="s">
        <v>52</v>
      </c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</row>
    <row r="318" spans="2:101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 t="str">
        <f t="shared" si="45"/>
        <v>su</v>
      </c>
      <c r="CF318" s="13" t="s">
        <v>52</v>
      </c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</row>
    <row r="319" spans="2:101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 t="str">
        <f t="shared" si="45"/>
        <v>şu</v>
      </c>
      <c r="CF319" s="13" t="s">
        <v>52</v>
      </c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</row>
    <row r="320" spans="2:101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 t="str">
        <f t="shared" si="45"/>
        <v>tu</v>
      </c>
      <c r="CF320" s="13" t="s">
        <v>52</v>
      </c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</row>
    <row r="321" spans="2:101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 t="str">
        <f t="shared" si="45"/>
        <v>vu</v>
      </c>
      <c r="CF321" s="13" t="s">
        <v>52</v>
      </c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</row>
    <row r="322" spans="2:101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 t="str">
        <f t="shared" si="45"/>
        <v>yu</v>
      </c>
      <c r="CF322" s="13" t="s">
        <v>52</v>
      </c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</row>
    <row r="323" spans="2:101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 t="str">
        <f t="shared" ref="CE323" si="46">CC23</f>
        <v>zu</v>
      </c>
      <c r="CF323" s="13" t="s">
        <v>52</v>
      </c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</row>
    <row r="324" spans="2:101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 t="str">
        <f t="shared" ref="CE324:CE343" si="47">CD2</f>
        <v>bü</v>
      </c>
      <c r="CF324" s="13" t="s">
        <v>53</v>
      </c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</row>
    <row r="325" spans="2:101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 t="str">
        <f t="shared" si="47"/>
        <v>cü</v>
      </c>
      <c r="CF325" s="13" t="s">
        <v>53</v>
      </c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</row>
    <row r="326" spans="2:101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 t="str">
        <f t="shared" si="47"/>
        <v>çü</v>
      </c>
      <c r="CF326" s="13" t="s">
        <v>53</v>
      </c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</row>
    <row r="327" spans="2:101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 t="str">
        <f t="shared" si="47"/>
        <v>dü</v>
      </c>
      <c r="CF327" s="13" t="s">
        <v>53</v>
      </c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</row>
    <row r="328" spans="2:101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 t="str">
        <f t="shared" si="47"/>
        <v>fü</v>
      </c>
      <c r="CF328" s="13" t="s">
        <v>53</v>
      </c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</row>
    <row r="329" spans="2:101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 t="str">
        <f t="shared" si="47"/>
        <v>gü</v>
      </c>
      <c r="CF329" s="13" t="s">
        <v>53</v>
      </c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</row>
    <row r="330" spans="2:101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 t="str">
        <f t="shared" si="47"/>
        <v>ğü</v>
      </c>
      <c r="CF330" s="13" t="s">
        <v>53</v>
      </c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</row>
    <row r="331" spans="2:101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 t="str">
        <f t="shared" si="47"/>
        <v>hü</v>
      </c>
      <c r="CF331" s="13" t="s">
        <v>53</v>
      </c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</row>
    <row r="332" spans="2:101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 t="str">
        <f t="shared" si="47"/>
        <v>jü</v>
      </c>
      <c r="CF332" s="13" t="s">
        <v>53</v>
      </c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</row>
    <row r="333" spans="2:101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 t="str">
        <f t="shared" si="47"/>
        <v>kü</v>
      </c>
      <c r="CF333" s="13" t="s">
        <v>53</v>
      </c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</row>
    <row r="334" spans="2:101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 t="str">
        <f t="shared" si="47"/>
        <v>lü</v>
      </c>
      <c r="CF334" s="13" t="s">
        <v>53</v>
      </c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</row>
    <row r="335" spans="2:101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 t="str">
        <f t="shared" si="47"/>
        <v>mü</v>
      </c>
      <c r="CF335" s="13" t="s">
        <v>53</v>
      </c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</row>
    <row r="336" spans="2:101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 t="str">
        <f t="shared" si="47"/>
        <v>nü</v>
      </c>
      <c r="CF336" s="13" t="s">
        <v>53</v>
      </c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</row>
    <row r="337" spans="2:101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 t="str">
        <f t="shared" si="47"/>
        <v>pü</v>
      </c>
      <c r="CF337" s="13" t="s">
        <v>53</v>
      </c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</row>
    <row r="338" spans="2:101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 t="str">
        <f t="shared" si="47"/>
        <v>rü</v>
      </c>
      <c r="CF338" s="13" t="s">
        <v>53</v>
      </c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</row>
    <row r="339" spans="2:101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 t="str">
        <f t="shared" si="47"/>
        <v>sü</v>
      </c>
      <c r="CF339" s="13" t="s">
        <v>53</v>
      </c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</row>
    <row r="340" spans="2:101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 t="str">
        <f t="shared" si="47"/>
        <v>şü</v>
      </c>
      <c r="CF340" s="13" t="s">
        <v>53</v>
      </c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</row>
    <row r="341" spans="2:101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 t="str">
        <f t="shared" si="47"/>
        <v>tü</v>
      </c>
      <c r="CF341" s="13" t="s">
        <v>53</v>
      </c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</row>
    <row r="342" spans="2:101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 t="str">
        <f t="shared" si="47"/>
        <v>vü</v>
      </c>
      <c r="CF342" s="13" t="s">
        <v>53</v>
      </c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</row>
    <row r="343" spans="2:101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 t="str">
        <f t="shared" si="47"/>
        <v>yü</v>
      </c>
      <c r="CF343" s="13" t="s">
        <v>53</v>
      </c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</row>
    <row r="344" spans="2:101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 t="str">
        <f t="shared" ref="CE344" si="48">CD23</f>
        <v>zü</v>
      </c>
      <c r="CF344" s="13" t="s">
        <v>53</v>
      </c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</row>
    <row r="345" spans="2:101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</row>
    <row r="346" spans="2:101" x14ac:dyDescent="0.25">
      <c r="AN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</row>
    <row r="347" spans="2:101" x14ac:dyDescent="0.25"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</row>
    <row r="348" spans="2:101" x14ac:dyDescent="0.25"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</row>
    <row r="349" spans="2:101" x14ac:dyDescent="0.25"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</row>
  </sheetData>
  <sheetProtection selectLockedCells="1"/>
  <mergeCells count="85">
    <mergeCell ref="B22:M22"/>
    <mergeCell ref="N22:W22"/>
    <mergeCell ref="X22:AH22"/>
    <mergeCell ref="AJ19:AM22"/>
    <mergeCell ref="B10:I10"/>
    <mergeCell ref="B19:M19"/>
    <mergeCell ref="B20:M20"/>
    <mergeCell ref="B21:M21"/>
    <mergeCell ref="X19:AH19"/>
    <mergeCell ref="X20:AH20"/>
    <mergeCell ref="X21:AH21"/>
    <mergeCell ref="N19:W19"/>
    <mergeCell ref="N20:W20"/>
    <mergeCell ref="N21:W21"/>
    <mergeCell ref="A60:AN60"/>
    <mergeCell ref="A59:AN59"/>
    <mergeCell ref="A2:AM2"/>
    <mergeCell ref="A3:AM3"/>
    <mergeCell ref="A4:AM4"/>
    <mergeCell ref="W36:Y36"/>
    <mergeCell ref="Z36:AM36"/>
    <mergeCell ref="J36:V36"/>
    <mergeCell ref="B57:AM57"/>
    <mergeCell ref="J14:AM14"/>
    <mergeCell ref="J15:AM15"/>
    <mergeCell ref="Y54:AM54"/>
    <mergeCell ref="Y30:AM30"/>
    <mergeCell ref="B37:I37"/>
    <mergeCell ref="Y53:AM53"/>
    <mergeCell ref="B24:AM25"/>
    <mergeCell ref="BC17:BF18"/>
    <mergeCell ref="BG17:BJ18"/>
    <mergeCell ref="AP8:BB8"/>
    <mergeCell ref="BC14:BJ14"/>
    <mergeCell ref="B8:AM8"/>
    <mergeCell ref="J13:AI13"/>
    <mergeCell ref="AJ9:AM13"/>
    <mergeCell ref="J12:AI12"/>
    <mergeCell ref="BC8:BJ8"/>
    <mergeCell ref="BC9:BJ9"/>
    <mergeCell ref="BC10:BJ10"/>
    <mergeCell ref="BC13:BJ13"/>
    <mergeCell ref="B9:I9"/>
    <mergeCell ref="J9:AI9"/>
    <mergeCell ref="J10:AI10"/>
    <mergeCell ref="J11:AI11"/>
    <mergeCell ref="BC15:BF15"/>
    <mergeCell ref="BG15:BJ15"/>
    <mergeCell ref="BC16:BF16"/>
    <mergeCell ref="BG16:BJ16"/>
    <mergeCell ref="AP15:BB15"/>
    <mergeCell ref="AP16:BB16"/>
    <mergeCell ref="AF26:AM26"/>
    <mergeCell ref="Y29:AM29"/>
    <mergeCell ref="B48:AM49"/>
    <mergeCell ref="B35:I35"/>
    <mergeCell ref="B36:I36"/>
    <mergeCell ref="J35:AM35"/>
    <mergeCell ref="B34:AM34"/>
    <mergeCell ref="J38:AM38"/>
    <mergeCell ref="AF50:AM50"/>
    <mergeCell ref="AF41:AM41"/>
    <mergeCell ref="Y44:AM44"/>
    <mergeCell ref="B38:I38"/>
    <mergeCell ref="J37:AM37"/>
    <mergeCell ref="B39:AM40"/>
    <mergeCell ref="AP13:BB13"/>
    <mergeCell ref="AP14:BB14"/>
    <mergeCell ref="AP17:BB18"/>
    <mergeCell ref="B11:I11"/>
    <mergeCell ref="B12:I12"/>
    <mergeCell ref="B14:I14"/>
    <mergeCell ref="B17:AM17"/>
    <mergeCell ref="B15:I15"/>
    <mergeCell ref="B18:AM18"/>
    <mergeCell ref="J16:AM16"/>
    <mergeCell ref="B16:I16"/>
    <mergeCell ref="B13:I13"/>
    <mergeCell ref="BC1:BC4"/>
    <mergeCell ref="AP11:BB11"/>
    <mergeCell ref="BC11:BJ11"/>
    <mergeCell ref="AP12:BB12"/>
    <mergeCell ref="BC12:BJ12"/>
    <mergeCell ref="AP9:BB9"/>
    <mergeCell ref="AP10:BB10"/>
  </mergeCells>
  <dataValidations count="5">
    <dataValidation type="list" allowBlank="1" showInputMessage="1" showErrorMessage="1" sqref="BC9:BJ9">
      <formula1>$BM$17:$BM$25</formula1>
    </dataValidation>
    <dataValidation type="list" allowBlank="1" showInputMessage="1" showErrorMessage="1" sqref="BC13:BJ13">
      <formula1>$BC$21:$BC$24</formula1>
    </dataValidation>
    <dataValidation type="list" allowBlank="1" showInputMessage="1" showErrorMessage="1" sqref="BC14:BJ14">
      <formula1>$BC$25:$BC$26</formula1>
    </dataValidation>
    <dataValidation type="list" allowBlank="1" showInputMessage="1" showErrorMessage="1" sqref="BC10:BJ12">
      <formula1>$BM$24:$BM$41</formula1>
    </dataValidation>
    <dataValidation type="list" allowBlank="1" showInputMessage="1" showErrorMessage="1" sqref="BC8:BJ8">
      <formula1>#REF!</formula1>
    </dataValidation>
  </dataValidations>
  <pageMargins left="0.51181102362204722" right="0.31496062992125984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Form</vt:lpstr>
      <vt:lpstr>Form!Yazdırma_Alanı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Umut KAYA</dc:creator>
  <cp:lastModifiedBy>Oguzhan Yavuz</cp:lastModifiedBy>
  <cp:lastPrinted>2026-04-30T14:03:57Z</cp:lastPrinted>
  <dcterms:created xsi:type="dcterms:W3CDTF">2017-12-14T05:51:19Z</dcterms:created>
  <dcterms:modified xsi:type="dcterms:W3CDTF">2026-05-04T07:30:42Z</dcterms:modified>
</cp:coreProperties>
</file>